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5255" windowHeight="9435"/>
  </bookViews>
  <sheets>
    <sheet name="One Big Table" sheetId="1" r:id="rId1"/>
    <sheet name="One Table per Node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17" i="2"/>
  <c r="O63" s="1"/>
  <c r="J17"/>
  <c r="E17"/>
  <c r="J63"/>
  <c r="J24"/>
  <c r="O16"/>
  <c r="O18" s="1"/>
  <c r="J16"/>
  <c r="J18" s="1"/>
  <c r="O55"/>
  <c r="J55"/>
  <c r="E55"/>
  <c r="O54"/>
  <c r="J54"/>
  <c r="J56" s="1"/>
  <c r="J59" s="1"/>
  <c r="E54"/>
  <c r="O51"/>
  <c r="O56" s="1"/>
  <c r="O59" s="1"/>
  <c r="J51"/>
  <c r="E51"/>
  <c r="E56" s="1"/>
  <c r="E59" s="1"/>
  <c r="O35"/>
  <c r="J35"/>
  <c r="E35"/>
  <c r="O34"/>
  <c r="O36" s="1"/>
  <c r="J34"/>
  <c r="E34"/>
  <c r="E36" s="1"/>
  <c r="O31"/>
  <c r="J31"/>
  <c r="J36" s="1"/>
  <c r="E31"/>
  <c r="E16"/>
  <c r="E18" s="1"/>
  <c r="J8"/>
  <c r="E8"/>
  <c r="O6"/>
  <c r="J6"/>
  <c r="E6"/>
  <c r="O4"/>
  <c r="O8" s="1"/>
  <c r="O3"/>
  <c r="J3"/>
  <c r="J9" s="1"/>
  <c r="E3"/>
  <c r="E9" s="1"/>
  <c r="O53" i="1"/>
  <c r="O52"/>
  <c r="O49"/>
  <c r="O33"/>
  <c r="O32"/>
  <c r="O29"/>
  <c r="J53"/>
  <c r="J52"/>
  <c r="J49"/>
  <c r="J33"/>
  <c r="J32"/>
  <c r="J29"/>
  <c r="J8"/>
  <c r="E8"/>
  <c r="O6"/>
  <c r="J6"/>
  <c r="E6"/>
  <c r="E53"/>
  <c r="E52"/>
  <c r="E49"/>
  <c r="E33"/>
  <c r="E32"/>
  <c r="E29"/>
  <c r="O15"/>
  <c r="O16" s="1"/>
  <c r="O4"/>
  <c r="O8" s="1"/>
  <c r="O3"/>
  <c r="J15"/>
  <c r="J16" s="1"/>
  <c r="E15"/>
  <c r="E16" s="1"/>
  <c r="J3"/>
  <c r="E3"/>
  <c r="O24" i="2" l="1"/>
  <c r="J22"/>
  <c r="J23"/>
  <c r="J25" s="1"/>
  <c r="E23"/>
  <c r="E22"/>
  <c r="J60"/>
  <c r="J39"/>
  <c r="E60"/>
  <c r="E39"/>
  <c r="O60"/>
  <c r="O39"/>
  <c r="O9"/>
  <c r="J34" i="1"/>
  <c r="O34"/>
  <c r="J54"/>
  <c r="J57" s="1"/>
  <c r="O54"/>
  <c r="O57" s="1"/>
  <c r="O58"/>
  <c r="O37"/>
  <c r="J58"/>
  <c r="J37"/>
  <c r="J9"/>
  <c r="E34"/>
  <c r="E58" s="1"/>
  <c r="E9"/>
  <c r="E21" s="1"/>
  <c r="E37"/>
  <c r="O9"/>
  <c r="O20" s="1"/>
  <c r="E54"/>
  <c r="E57" s="1"/>
  <c r="E24" i="2" l="1"/>
  <c r="E63"/>
  <c r="E25"/>
  <c r="E40" s="1"/>
  <c r="J40"/>
  <c r="J26"/>
  <c r="J27" s="1"/>
  <c r="J28" s="1"/>
  <c r="O23"/>
  <c r="O22"/>
  <c r="O25" s="1"/>
  <c r="O62"/>
  <c r="O61"/>
  <c r="E62"/>
  <c r="E61"/>
  <c r="J61"/>
  <c r="J62"/>
  <c r="O59" i="1"/>
  <c r="O60"/>
  <c r="J59"/>
  <c r="J60"/>
  <c r="E59"/>
  <c r="E60"/>
  <c r="J21"/>
  <c r="J20"/>
  <c r="O21"/>
  <c r="O22" s="1"/>
  <c r="O23" s="1"/>
  <c r="O24" s="1"/>
  <c r="O25" s="1"/>
  <c r="O26" s="1"/>
  <c r="E20"/>
  <c r="E22" s="1"/>
  <c r="E23" s="1"/>
  <c r="E38" s="1"/>
  <c r="E39" s="1"/>
  <c r="E40" s="1"/>
  <c r="E26" i="2" l="1"/>
  <c r="E27" s="1"/>
  <c r="E28" s="1"/>
  <c r="E64"/>
  <c r="E65" s="1"/>
  <c r="O64"/>
  <c r="O65" s="1"/>
  <c r="O40"/>
  <c r="O26"/>
  <c r="O27" s="1"/>
  <c r="O28" s="1"/>
  <c r="J41"/>
  <c r="J42" s="1"/>
  <c r="E41"/>
  <c r="E42" s="1"/>
  <c r="O38" i="1"/>
  <c r="J61"/>
  <c r="J62" s="1"/>
  <c r="J63" s="1"/>
  <c r="O61"/>
  <c r="E61"/>
  <c r="E62" s="1"/>
  <c r="E63" s="1"/>
  <c r="J22"/>
  <c r="J23" s="1"/>
  <c r="E24"/>
  <c r="E25" s="1"/>
  <c r="E26" s="1"/>
  <c r="E42"/>
  <c r="E43" s="1"/>
  <c r="E44" s="1"/>
  <c r="E45" s="1"/>
  <c r="E46" s="1"/>
  <c r="J64" i="2" l="1"/>
  <c r="J65" s="1"/>
  <c r="O41"/>
  <c r="O42" s="1"/>
  <c r="E44"/>
  <c r="E45" s="1"/>
  <c r="E46" s="1"/>
  <c r="E47" s="1"/>
  <c r="E48" s="1"/>
  <c r="J44"/>
  <c r="J45" s="1"/>
  <c r="J46" s="1"/>
  <c r="J47" s="1"/>
  <c r="J48" s="1"/>
  <c r="O67"/>
  <c r="O68" s="1"/>
  <c r="E67"/>
  <c r="E68" s="1"/>
  <c r="O65" i="1"/>
  <c r="O66" s="1"/>
  <c r="O62"/>
  <c r="O63" s="1"/>
  <c r="O67"/>
  <c r="O68" s="1"/>
  <c r="O69" s="1"/>
  <c r="O39"/>
  <c r="O40" s="1"/>
  <c r="J24"/>
  <c r="J25" s="1"/>
  <c r="J26" s="1"/>
  <c r="J38"/>
  <c r="J65"/>
  <c r="J66" s="1"/>
  <c r="J67" s="1"/>
  <c r="J68" s="1"/>
  <c r="J69" s="1"/>
  <c r="E65"/>
  <c r="E66" s="1"/>
  <c r="E73" i="2" l="1"/>
  <c r="E69"/>
  <c r="E70" s="1"/>
  <c r="E71" s="1"/>
  <c r="O69"/>
  <c r="O70" s="1"/>
  <c r="O71" s="1"/>
  <c r="O44"/>
  <c r="O45" s="1"/>
  <c r="O46" s="1"/>
  <c r="O47" s="1"/>
  <c r="O48" s="1"/>
  <c r="J67"/>
  <c r="J68" s="1"/>
  <c r="J73" s="1"/>
  <c r="O42" i="1"/>
  <c r="O43" s="1"/>
  <c r="O44" s="1"/>
  <c r="O45" s="1"/>
  <c r="O46" s="1"/>
  <c r="E67"/>
  <c r="E68" s="1"/>
  <c r="E69" s="1"/>
  <c r="E72"/>
  <c r="E73" s="1"/>
  <c r="E74" s="1"/>
  <c r="E75" s="1"/>
  <c r="J39"/>
  <c r="J40" s="1"/>
  <c r="O73" i="2" l="1"/>
  <c r="J79"/>
  <c r="J74"/>
  <c r="J75" s="1"/>
  <c r="J76" s="1"/>
  <c r="E74"/>
  <c r="E75" s="1"/>
  <c r="E76" s="1"/>
  <c r="E79"/>
  <c r="E80" s="1"/>
  <c r="E81" s="1"/>
  <c r="E82" s="1"/>
  <c r="J80"/>
  <c r="J81" s="1"/>
  <c r="J82" s="1"/>
  <c r="J69"/>
  <c r="J70" s="1"/>
  <c r="J71" s="1"/>
  <c r="O72" i="1"/>
  <c r="O73" s="1"/>
  <c r="O74" s="1"/>
  <c r="O75" s="1"/>
  <c r="J42"/>
  <c r="J43" s="1"/>
  <c r="J44" s="1"/>
  <c r="J45" s="1"/>
  <c r="J46" s="1"/>
  <c r="O74" i="2" l="1"/>
  <c r="O75" s="1"/>
  <c r="O76" s="1"/>
  <c r="O79"/>
  <c r="O80" s="1"/>
  <c r="O81" s="1"/>
  <c r="O82" s="1"/>
  <c r="J72" i="1"/>
  <c r="J73" s="1"/>
  <c r="J74" s="1"/>
  <c r="J75" s="1"/>
</calcChain>
</file>

<file path=xl/sharedStrings.xml><?xml version="1.0" encoding="utf-8"?>
<sst xmlns="http://schemas.openxmlformats.org/spreadsheetml/2006/main" count="541" uniqueCount="80">
  <si>
    <t>int</t>
  </si>
  <si>
    <t>qty</t>
  </si>
  <si>
    <t>size</t>
  </si>
  <si>
    <t>total</t>
  </si>
  <si>
    <t>null bitmap</t>
  </si>
  <si>
    <t>dci's</t>
  </si>
  <si>
    <t>polling</t>
  </si>
  <si>
    <t>retention</t>
  </si>
  <si>
    <t>seconds</t>
  </si>
  <si>
    <t>days</t>
  </si>
  <si>
    <t># of records per DCI</t>
  </si>
  <si>
    <t>KB</t>
  </si>
  <si>
    <t>MB</t>
  </si>
  <si>
    <t>Bytes</t>
  </si>
  <si>
    <t>GB</t>
  </si>
  <si>
    <t>#of records total</t>
  </si>
  <si>
    <t>Numer of rows per page</t>
  </si>
  <si>
    <t>Clustered Index - 90% fill</t>
  </si>
  <si>
    <t>Pages</t>
  </si>
  <si>
    <t># of records total</t>
  </si>
  <si>
    <t>Minimum Row size with varchar</t>
  </si>
  <si>
    <t>Average Row size with varchar</t>
  </si>
  <si>
    <t>Row size with int</t>
  </si>
  <si>
    <t>Size of SQL data</t>
  </si>
  <si>
    <t>Size of the Clustered Index</t>
  </si>
  <si>
    <t>Number of Columns in Index</t>
  </si>
  <si>
    <t>Number of varchar in index</t>
  </si>
  <si>
    <t>Number of Bytes of int cols in index</t>
  </si>
  <si>
    <t>Max Size of varchar in index</t>
  </si>
  <si>
    <t>null bitmap in index</t>
  </si>
  <si>
    <t>Index Row Size</t>
  </si>
  <si>
    <t>varchar index size</t>
  </si>
  <si>
    <t>Index Rows Per page</t>
  </si>
  <si>
    <t>Pages Level 0</t>
  </si>
  <si>
    <t>Pages Level 1</t>
  </si>
  <si>
    <t>{Note:  Repeat untl Pages Level n = 1}</t>
  </si>
  <si>
    <t>Pages Level 2</t>
  </si>
  <si>
    <t>Total Number of Pages</t>
  </si>
  <si>
    <t>Clustered Index Size</t>
  </si>
  <si>
    <t>Size of the Nonclustered Index</t>
  </si>
  <si>
    <t>Leaf Index Row Size</t>
  </si>
  <si>
    <t>Leaf Index rows per page</t>
  </si>
  <si>
    <t>Non-Leaf Index rows per page</t>
  </si>
  <si>
    <t>NCI 90% Fill Factor</t>
  </si>
  <si>
    <t>9.0</t>
  </si>
  <si>
    <t>9.1</t>
  </si>
  <si>
    <t>9.2</t>
  </si>
  <si>
    <t>9.n</t>
  </si>
  <si>
    <t># of records total (# of rows)</t>
  </si>
  <si>
    <t>Table Size (Data_Space_Used)</t>
  </si>
  <si>
    <t>6.0</t>
  </si>
  <si>
    <t>6.n</t>
  </si>
  <si>
    <t>6.t</t>
  </si>
  <si>
    <t>1.c</t>
  </si>
  <si>
    <t>1.f</t>
  </si>
  <si>
    <t>1.v</t>
  </si>
  <si>
    <t>1.s</t>
  </si>
  <si>
    <t>9.t</t>
  </si>
  <si>
    <t>2.f</t>
  </si>
  <si>
    <t>2.v</t>
  </si>
  <si>
    <t>2.s</t>
  </si>
  <si>
    <t>varchar Max total</t>
  </si>
  <si>
    <t>varchar size</t>
  </si>
  <si>
    <t>varchar estimated size</t>
  </si>
  <si>
    <t>varchars</t>
  </si>
  <si>
    <t>4.e</t>
  </si>
  <si>
    <t>4.s</t>
  </si>
  <si>
    <t>Clustered Index Details</t>
  </si>
  <si>
    <t>Nonclustered Index Details</t>
  </si>
  <si>
    <t>Total Database Size</t>
  </si>
  <si>
    <t>http://msdn2.microsoft.com/en-us/library/aa933051(SQL.80).aspx</t>
  </si>
  <si>
    <t>Estimating the Size of a Table with a Clustered Index (SQL 2000)</t>
  </si>
  <si>
    <t>***Resources used for caluclations</t>
  </si>
  <si>
    <t>Estimating the Size of a Table (SQL 2000)</t>
  </si>
  <si>
    <t>http://msdn2.microsoft.com/en-us/library/aa933068(SQL.80).aspx</t>
  </si>
  <si>
    <t>Data Row Size</t>
  </si>
  <si>
    <t>nodes</t>
  </si>
  <si>
    <t># of records per node (# of rows)</t>
  </si>
  <si>
    <t>Database Size Per Node</t>
  </si>
  <si>
    <t>Total Database Size (All Nodes)</t>
  </si>
</sst>
</file>

<file path=xl/styles.xml><?xml version="1.0" encoding="utf-8"?>
<styleSheet xmlns="http://schemas.openxmlformats.org/spreadsheetml/2006/main">
  <numFmts count="1">
    <numFmt numFmtId="170" formatCode="0.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i/>
      <sz val="11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rgb="FFC0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1" fillId="0" borderId="0" xfId="0" applyFont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0" fillId="0" borderId="9" xfId="0" applyBorder="1"/>
    <xf numFmtId="0" fontId="0" fillId="2" borderId="4" xfId="0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0" fillId="0" borderId="0" xfId="0" applyFill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3" fillId="0" borderId="0" xfId="0" applyFont="1" applyAlignment="1">
      <alignment horizontal="right"/>
    </xf>
    <xf numFmtId="0" fontId="0" fillId="0" borderId="0" xfId="0" quotePrefix="1" applyAlignment="1">
      <alignment horizontal="right"/>
    </xf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right"/>
    </xf>
    <xf numFmtId="0" fontId="0" fillId="0" borderId="0" xfId="0" applyFill="1" applyAlignment="1">
      <alignment horizontal="righ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0" fillId="0" borderId="16" xfId="0" applyBorder="1"/>
    <xf numFmtId="170" fontId="0" fillId="2" borderId="7" xfId="0" applyNumberFormat="1" applyFill="1" applyBorder="1"/>
    <xf numFmtId="170" fontId="0" fillId="0" borderId="0" xfId="0" applyNumberFormat="1" applyFill="1" applyBorder="1"/>
    <xf numFmtId="170" fontId="1" fillId="0" borderId="0" xfId="0" applyNumberFormat="1" applyFont="1" applyFill="1" applyBorder="1"/>
    <xf numFmtId="1" fontId="0" fillId="2" borderId="0" xfId="0" applyNumberFormat="1" applyFill="1" applyBorder="1"/>
    <xf numFmtId="1" fontId="0" fillId="0" borderId="0" xfId="0" applyNumberFormat="1" applyFill="1" applyBorder="1"/>
    <xf numFmtId="1" fontId="1" fillId="0" borderId="0" xfId="0" applyNumberFormat="1" applyFont="1" applyFill="1" applyBorder="1"/>
    <xf numFmtId="0" fontId="0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80"/>
  <sheetViews>
    <sheetView tabSelected="1" topLeftCell="A37" workbookViewId="0">
      <selection activeCell="D41" sqref="D41"/>
    </sheetView>
  </sheetViews>
  <sheetFormatPr defaultRowHeight="15"/>
  <cols>
    <col min="1" max="1" width="9.140625" style="35"/>
    <col min="2" max="2" width="33.140625" bestFit="1" customWidth="1"/>
    <col min="5" max="5" width="12" bestFit="1" customWidth="1"/>
    <col min="7" max="7" width="27.85546875" bestFit="1" customWidth="1"/>
    <col min="10" max="10" width="12" bestFit="1" customWidth="1"/>
    <col min="12" max="12" width="27.85546875" bestFit="1" customWidth="1"/>
    <col min="15" max="15" width="12" bestFit="1" customWidth="1"/>
  </cols>
  <sheetData>
    <row r="1" spans="1:16" s="7" customFormat="1">
      <c r="A1" s="34"/>
      <c r="B1" s="18" t="s">
        <v>20</v>
      </c>
      <c r="C1" s="19"/>
      <c r="D1" s="19"/>
      <c r="E1" s="19"/>
      <c r="F1" s="20"/>
      <c r="G1" s="18" t="s">
        <v>21</v>
      </c>
      <c r="H1" s="19"/>
      <c r="I1" s="19"/>
      <c r="J1" s="19"/>
      <c r="K1" s="20"/>
      <c r="L1" s="18" t="s">
        <v>22</v>
      </c>
      <c r="M1" s="19"/>
      <c r="N1" s="19"/>
      <c r="O1" s="19"/>
      <c r="P1" s="20"/>
    </row>
    <row r="2" spans="1:16" s="7" customFormat="1" ht="15.75" thickBot="1">
      <c r="A2" s="34"/>
      <c r="B2" s="8"/>
      <c r="C2" s="9" t="s">
        <v>1</v>
      </c>
      <c r="D2" s="9" t="s">
        <v>2</v>
      </c>
      <c r="E2" s="9" t="s">
        <v>3</v>
      </c>
      <c r="F2" s="10"/>
      <c r="G2" s="8"/>
      <c r="H2" s="9" t="s">
        <v>1</v>
      </c>
      <c r="I2" s="9" t="s">
        <v>2</v>
      </c>
      <c r="J2" s="9" t="s">
        <v>3</v>
      </c>
      <c r="K2" s="10"/>
      <c r="L2" s="8"/>
      <c r="M2" s="9" t="s">
        <v>1</v>
      </c>
      <c r="N2" s="9" t="s">
        <v>2</v>
      </c>
      <c r="O2" s="9" t="s">
        <v>3</v>
      </c>
      <c r="P2" s="10"/>
    </row>
    <row r="3" spans="1:16">
      <c r="A3" s="35" t="s">
        <v>58</v>
      </c>
      <c r="B3" s="1" t="s">
        <v>0</v>
      </c>
      <c r="C3" s="2">
        <v>2</v>
      </c>
      <c r="D3" s="2">
        <v>4</v>
      </c>
      <c r="E3" s="2">
        <f>D3*C3</f>
        <v>8</v>
      </c>
      <c r="F3" s="3"/>
      <c r="G3" s="1" t="s">
        <v>0</v>
      </c>
      <c r="H3" s="2">
        <v>2</v>
      </c>
      <c r="I3" s="2">
        <v>4</v>
      </c>
      <c r="J3" s="2">
        <f t="shared" ref="J3" si="0">I3*H3</f>
        <v>8</v>
      </c>
      <c r="K3" s="3"/>
      <c r="L3" s="1" t="s">
        <v>0</v>
      </c>
      <c r="M3" s="2">
        <v>3</v>
      </c>
      <c r="N3" s="2">
        <v>4</v>
      </c>
      <c r="O3" s="2">
        <f>N3*M3</f>
        <v>12</v>
      </c>
      <c r="P3" s="3"/>
    </row>
    <row r="4" spans="1:16">
      <c r="A4" s="35" t="s">
        <v>59</v>
      </c>
      <c r="B4" s="4" t="s">
        <v>64</v>
      </c>
      <c r="C4" s="5"/>
      <c r="D4" s="5"/>
      <c r="E4" s="5">
        <v>1</v>
      </c>
      <c r="F4" s="6"/>
      <c r="G4" s="4" t="s">
        <v>64</v>
      </c>
      <c r="H4" s="5"/>
      <c r="I4" s="5"/>
      <c r="J4" s="5">
        <v>1</v>
      </c>
      <c r="K4" s="6"/>
      <c r="L4" s="4" t="s">
        <v>64</v>
      </c>
      <c r="M4" s="5"/>
      <c r="N4" s="5"/>
      <c r="O4" s="5">
        <f t="shared" ref="O4" si="1">N4*M4</f>
        <v>0</v>
      </c>
      <c r="P4" s="6"/>
    </row>
    <row r="5" spans="1:16">
      <c r="A5" s="35" t="s">
        <v>60</v>
      </c>
      <c r="B5" s="4" t="s">
        <v>61</v>
      </c>
      <c r="C5" s="5"/>
      <c r="D5" s="5"/>
      <c r="E5" s="5">
        <v>255</v>
      </c>
      <c r="F5" s="6"/>
      <c r="G5" s="4" t="s">
        <v>61</v>
      </c>
      <c r="H5" s="5"/>
      <c r="I5" s="5"/>
      <c r="J5" s="5">
        <v>255</v>
      </c>
      <c r="K5" s="6"/>
      <c r="L5" s="4" t="s">
        <v>61</v>
      </c>
      <c r="M5" s="5"/>
      <c r="N5" s="5"/>
      <c r="O5" s="5">
        <v>255</v>
      </c>
      <c r="P5" s="6"/>
    </row>
    <row r="6" spans="1:16">
      <c r="A6" s="35">
        <v>3</v>
      </c>
      <c r="B6" s="4" t="s">
        <v>4</v>
      </c>
      <c r="C6" s="5"/>
      <c r="D6" s="5"/>
      <c r="E6" s="5">
        <f>ROUNDDOWN(2+((C3+7)/8),0)</f>
        <v>3</v>
      </c>
      <c r="F6" s="6"/>
      <c r="G6" s="4" t="s">
        <v>4</v>
      </c>
      <c r="H6" s="5"/>
      <c r="I6" s="5"/>
      <c r="J6" s="5">
        <f>ROUNDDOWN(2+((H3+7)/8),0)</f>
        <v>3</v>
      </c>
      <c r="K6" s="6"/>
      <c r="L6" s="4" t="s">
        <v>4</v>
      </c>
      <c r="M6" s="5"/>
      <c r="N6" s="5"/>
      <c r="O6" s="5">
        <f>ROUNDDOWN(2+((M3+7)/8),0)</f>
        <v>3</v>
      </c>
      <c r="P6" s="6"/>
    </row>
    <row r="7" spans="1:16">
      <c r="A7" s="35" t="s">
        <v>65</v>
      </c>
      <c r="B7" s="4" t="s">
        <v>63</v>
      </c>
      <c r="C7" s="5"/>
      <c r="D7" s="5"/>
      <c r="E7" s="5">
        <v>3</v>
      </c>
      <c r="F7" s="6"/>
      <c r="G7" s="4" t="s">
        <v>63</v>
      </c>
      <c r="H7" s="5"/>
      <c r="I7" s="5"/>
      <c r="J7" s="5">
        <v>35</v>
      </c>
      <c r="K7" s="6"/>
      <c r="L7" s="4" t="s">
        <v>63</v>
      </c>
      <c r="M7" s="5"/>
      <c r="N7" s="5"/>
      <c r="O7" s="5">
        <v>0</v>
      </c>
      <c r="P7" s="6"/>
    </row>
    <row r="8" spans="1:16" ht="15.75" thickBot="1">
      <c r="A8" s="35" t="s">
        <v>66</v>
      </c>
      <c r="B8" s="44" t="s">
        <v>62</v>
      </c>
      <c r="C8" s="11"/>
      <c r="D8" s="11"/>
      <c r="E8" s="11">
        <f>IF(E4=0,0,2+(E4*2)+E7)</f>
        <v>7</v>
      </c>
      <c r="F8" s="6"/>
      <c r="G8" s="44" t="s">
        <v>62</v>
      </c>
      <c r="H8" s="11">
        <v>1</v>
      </c>
      <c r="I8" s="11">
        <v>4</v>
      </c>
      <c r="J8" s="11">
        <f>IF(J4=0,0,2+(J4*2)+J7)</f>
        <v>39</v>
      </c>
      <c r="K8" s="6"/>
      <c r="L8" s="44" t="s">
        <v>62</v>
      </c>
      <c r="M8" s="11">
        <v>1</v>
      </c>
      <c r="N8" s="11">
        <v>4</v>
      </c>
      <c r="O8" s="11">
        <f>IF(O4=0,0,2+(O4*2)+O7)</f>
        <v>0</v>
      </c>
      <c r="P8" s="6"/>
    </row>
    <row r="9" spans="1:16" ht="15.75" thickTop="1">
      <c r="A9" s="35">
        <v>5</v>
      </c>
      <c r="B9" s="4" t="s">
        <v>75</v>
      </c>
      <c r="C9" s="5"/>
      <c r="D9" s="5"/>
      <c r="E9" s="5">
        <f>E3+E8+E6+4</f>
        <v>22</v>
      </c>
      <c r="F9" s="6" t="s">
        <v>13</v>
      </c>
      <c r="G9" s="4" t="s">
        <v>75</v>
      </c>
      <c r="H9" s="5"/>
      <c r="I9" s="5"/>
      <c r="J9" s="5">
        <f>J3+J8+J6+4</f>
        <v>54</v>
      </c>
      <c r="K9" s="6" t="s">
        <v>13</v>
      </c>
      <c r="L9" s="4" t="s">
        <v>75</v>
      </c>
      <c r="M9" s="5"/>
      <c r="N9" s="5"/>
      <c r="O9" s="5">
        <f>O3+O8+O6+4</f>
        <v>19</v>
      </c>
      <c r="P9" s="6" t="s">
        <v>13</v>
      </c>
    </row>
    <row r="10" spans="1:16">
      <c r="B10" s="4"/>
      <c r="C10" s="5"/>
      <c r="D10" s="5"/>
      <c r="E10" s="5"/>
      <c r="F10" s="6"/>
      <c r="G10" s="4"/>
      <c r="H10" s="5"/>
      <c r="I10" s="5"/>
      <c r="J10" s="5"/>
      <c r="K10" s="6"/>
      <c r="L10" s="4"/>
      <c r="M10" s="5"/>
      <c r="N10" s="5"/>
      <c r="O10" s="5"/>
      <c r="P10" s="6"/>
    </row>
    <row r="11" spans="1:16">
      <c r="B11" s="4"/>
      <c r="C11" s="5"/>
      <c r="D11" s="5"/>
      <c r="E11" s="5"/>
      <c r="F11" s="6"/>
      <c r="G11" s="4"/>
      <c r="H11" s="5"/>
      <c r="I11" s="5"/>
      <c r="J11" s="5"/>
      <c r="K11" s="6"/>
      <c r="L11" s="4"/>
      <c r="M11" s="5"/>
      <c r="N11" s="5"/>
      <c r="O11" s="5"/>
      <c r="P11" s="6"/>
    </row>
    <row r="12" spans="1:16">
      <c r="B12" s="4" t="s">
        <v>5</v>
      </c>
      <c r="C12" s="5">
        <v>1769</v>
      </c>
      <c r="D12" s="5"/>
      <c r="E12" s="5"/>
      <c r="F12" s="6"/>
      <c r="G12" s="4" t="s">
        <v>5</v>
      </c>
      <c r="H12" s="5">
        <v>1769</v>
      </c>
      <c r="I12" s="5"/>
      <c r="J12" s="5"/>
      <c r="K12" s="6"/>
      <c r="L12" s="4" t="s">
        <v>5</v>
      </c>
      <c r="M12" s="5">
        <v>1769</v>
      </c>
      <c r="N12" s="5"/>
      <c r="O12" s="5"/>
      <c r="P12" s="6"/>
    </row>
    <row r="13" spans="1:16">
      <c r="B13" s="4" t="s">
        <v>6</v>
      </c>
      <c r="C13" s="5">
        <v>60</v>
      </c>
      <c r="D13" s="5" t="s">
        <v>8</v>
      </c>
      <c r="E13" s="5"/>
      <c r="F13" s="6"/>
      <c r="G13" s="4" t="s">
        <v>6</v>
      </c>
      <c r="H13" s="5">
        <v>60</v>
      </c>
      <c r="I13" s="5" t="s">
        <v>8</v>
      </c>
      <c r="J13" s="5"/>
      <c r="K13" s="6"/>
      <c r="L13" s="4" t="s">
        <v>6</v>
      </c>
      <c r="M13" s="5">
        <v>60</v>
      </c>
      <c r="N13" s="5" t="s">
        <v>8</v>
      </c>
      <c r="O13" s="5"/>
      <c r="P13" s="6"/>
    </row>
    <row r="14" spans="1:16">
      <c r="B14" s="4" t="s">
        <v>7</v>
      </c>
      <c r="C14" s="5">
        <v>30</v>
      </c>
      <c r="D14" s="5" t="s">
        <v>9</v>
      </c>
      <c r="E14" s="5"/>
      <c r="F14" s="6"/>
      <c r="G14" s="4" t="s">
        <v>7</v>
      </c>
      <c r="H14" s="5">
        <v>30</v>
      </c>
      <c r="I14" s="5" t="s">
        <v>9</v>
      </c>
      <c r="J14" s="5"/>
      <c r="K14" s="6"/>
      <c r="L14" s="4" t="s">
        <v>7</v>
      </c>
      <c r="M14" s="5">
        <v>30</v>
      </c>
      <c r="N14" s="5" t="s">
        <v>9</v>
      </c>
      <c r="O14" s="5"/>
      <c r="P14" s="6"/>
    </row>
    <row r="15" spans="1:16">
      <c r="B15" s="4" t="s">
        <v>10</v>
      </c>
      <c r="C15" s="5"/>
      <c r="D15" s="5"/>
      <c r="E15" s="5">
        <f>C14*60*60*24/C13</f>
        <v>43200</v>
      </c>
      <c r="F15" s="6"/>
      <c r="G15" s="4" t="s">
        <v>10</v>
      </c>
      <c r="H15" s="5"/>
      <c r="I15" s="5"/>
      <c r="J15" s="5">
        <f>H14*60*60*24/H13</f>
        <v>43200</v>
      </c>
      <c r="K15" s="6"/>
      <c r="L15" s="4" t="s">
        <v>10</v>
      </c>
      <c r="M15" s="5"/>
      <c r="N15" s="5"/>
      <c r="O15" s="5">
        <f>M14*60*60*24/M13</f>
        <v>43200</v>
      </c>
      <c r="P15" s="6"/>
    </row>
    <row r="16" spans="1:16">
      <c r="A16" s="35">
        <v>1</v>
      </c>
      <c r="B16" s="4" t="s">
        <v>48</v>
      </c>
      <c r="C16" s="5"/>
      <c r="D16" s="5"/>
      <c r="E16" s="5">
        <f>E15*C12</f>
        <v>76420800</v>
      </c>
      <c r="F16" s="6"/>
      <c r="G16" s="4" t="s">
        <v>19</v>
      </c>
      <c r="H16" s="5"/>
      <c r="I16" s="5"/>
      <c r="J16" s="5">
        <f>J15*H12</f>
        <v>76420800</v>
      </c>
      <c r="K16" s="6"/>
      <c r="L16" s="4" t="s">
        <v>15</v>
      </c>
      <c r="M16" s="5"/>
      <c r="N16" s="5"/>
      <c r="O16" s="5">
        <f>O15*M12</f>
        <v>76420800</v>
      </c>
      <c r="P16" s="6"/>
    </row>
    <row r="17" spans="1:16">
      <c r="B17" s="4"/>
      <c r="C17" s="5"/>
      <c r="D17" s="5"/>
      <c r="E17" s="5"/>
      <c r="F17" s="6"/>
      <c r="G17" s="4"/>
      <c r="H17" s="5"/>
      <c r="I17" s="5"/>
      <c r="J17" s="5"/>
      <c r="K17" s="6"/>
      <c r="L17" s="4"/>
      <c r="M17" s="5"/>
      <c r="N17" s="5"/>
      <c r="O17" s="5"/>
      <c r="P17" s="6"/>
    </row>
    <row r="18" spans="1:16">
      <c r="B18" s="4"/>
      <c r="C18" s="5"/>
      <c r="D18" s="5"/>
      <c r="E18" s="5"/>
      <c r="F18" s="6"/>
      <c r="G18" s="4"/>
      <c r="H18" s="5"/>
      <c r="I18" s="5"/>
      <c r="J18" s="5"/>
      <c r="K18" s="6"/>
      <c r="L18" s="4"/>
      <c r="M18" s="5"/>
      <c r="N18" s="5"/>
      <c r="O18" s="5"/>
      <c r="P18" s="6"/>
    </row>
    <row r="19" spans="1:16" s="24" customFormat="1">
      <c r="A19" s="36"/>
      <c r="B19" s="25" t="s">
        <v>23</v>
      </c>
      <c r="C19" s="26"/>
      <c r="D19" s="26"/>
      <c r="E19" s="26"/>
      <c r="F19" s="27"/>
      <c r="G19" s="25" t="s">
        <v>23</v>
      </c>
      <c r="H19" s="26"/>
      <c r="I19" s="26"/>
      <c r="J19" s="26"/>
      <c r="K19" s="27"/>
      <c r="L19" s="25" t="s">
        <v>23</v>
      </c>
      <c r="M19" s="26"/>
      <c r="N19" s="26"/>
      <c r="O19" s="26"/>
      <c r="P19" s="27"/>
    </row>
    <row r="20" spans="1:16">
      <c r="A20" s="35">
        <v>6</v>
      </c>
      <c r="B20" s="12" t="s">
        <v>16</v>
      </c>
      <c r="C20" s="13"/>
      <c r="D20" s="13"/>
      <c r="E20" s="13">
        <f>ROUNDDOWN((8096/(E9+2)),0)</f>
        <v>337</v>
      </c>
      <c r="F20" s="14"/>
      <c r="G20" s="12" t="s">
        <v>16</v>
      </c>
      <c r="H20" s="13"/>
      <c r="I20" s="13"/>
      <c r="J20" s="13">
        <f>ROUNDDOWN((8096/(J9+2)),0)</f>
        <v>144</v>
      </c>
      <c r="K20" s="14"/>
      <c r="L20" s="12" t="s">
        <v>16</v>
      </c>
      <c r="M20" s="13"/>
      <c r="N20" s="13"/>
      <c r="O20" s="13">
        <f>ROUNDDOWN((8096/(O9+2)),0)</f>
        <v>385</v>
      </c>
      <c r="P20" s="14"/>
    </row>
    <row r="21" spans="1:16">
      <c r="A21" s="35">
        <v>7</v>
      </c>
      <c r="B21" s="12" t="s">
        <v>17</v>
      </c>
      <c r="C21" s="13"/>
      <c r="D21" s="13"/>
      <c r="E21" s="13">
        <f>ROUNDDOWN(8096*((100-90)/100)/(E9+2),0)</f>
        <v>33</v>
      </c>
      <c r="F21" s="14"/>
      <c r="G21" s="12" t="s">
        <v>17</v>
      </c>
      <c r="H21" s="13"/>
      <c r="I21" s="13"/>
      <c r="J21" s="13">
        <f>ROUNDDOWN(8096*((100-90)/100)/(J9+2),0)</f>
        <v>14</v>
      </c>
      <c r="K21" s="14"/>
      <c r="L21" s="12" t="s">
        <v>17</v>
      </c>
      <c r="M21" s="13"/>
      <c r="N21" s="13"/>
      <c r="O21" s="13">
        <f>ROUNDDOWN(8096*((100-90)/100)/(O9+2),0)</f>
        <v>38</v>
      </c>
      <c r="P21" s="14"/>
    </row>
    <row r="22" spans="1:16">
      <c r="A22" s="35">
        <v>8</v>
      </c>
      <c r="B22" s="12" t="s">
        <v>18</v>
      </c>
      <c r="C22" s="13"/>
      <c r="D22" s="13"/>
      <c r="E22" s="13">
        <f>ROUNDUP(E16/(E20-E21),0)</f>
        <v>251385</v>
      </c>
      <c r="F22" s="14"/>
      <c r="G22" s="12" t="s">
        <v>18</v>
      </c>
      <c r="H22" s="13"/>
      <c r="I22" s="13"/>
      <c r="J22" s="13">
        <f>ROUNDUP(J16/(J20-J21),0)</f>
        <v>587853</v>
      </c>
      <c r="K22" s="14"/>
      <c r="L22" s="12" t="s">
        <v>18</v>
      </c>
      <c r="M22" s="13"/>
      <c r="N22" s="13"/>
      <c r="O22" s="13">
        <f>ROUNDUP(O16/(O20-O21),0)</f>
        <v>220233</v>
      </c>
      <c r="P22" s="14"/>
    </row>
    <row r="23" spans="1:16">
      <c r="A23" s="35">
        <v>9</v>
      </c>
      <c r="B23" s="12" t="s">
        <v>49</v>
      </c>
      <c r="C23" s="13"/>
      <c r="D23" s="13"/>
      <c r="E23" s="13">
        <f>E22*8192</f>
        <v>2059345920</v>
      </c>
      <c r="F23" s="14" t="s">
        <v>13</v>
      </c>
      <c r="G23" s="12" t="s">
        <v>49</v>
      </c>
      <c r="H23" s="13"/>
      <c r="I23" s="13"/>
      <c r="J23" s="13">
        <f>J22*8192</f>
        <v>4815691776</v>
      </c>
      <c r="K23" s="14" t="s">
        <v>13</v>
      </c>
      <c r="L23" s="12" t="s">
        <v>49</v>
      </c>
      <c r="M23" s="13"/>
      <c r="N23" s="13"/>
      <c r="O23" s="13">
        <f>O22*8192</f>
        <v>1804148736</v>
      </c>
      <c r="P23" s="14" t="s">
        <v>13</v>
      </c>
    </row>
    <row r="24" spans="1:16">
      <c r="B24" s="12"/>
      <c r="C24" s="13"/>
      <c r="D24" s="13"/>
      <c r="E24" s="13">
        <f>E23/1024</f>
        <v>2011080</v>
      </c>
      <c r="F24" s="14" t="s">
        <v>11</v>
      </c>
      <c r="G24" s="12"/>
      <c r="H24" s="13"/>
      <c r="I24" s="13"/>
      <c r="J24" s="13">
        <f>J23/1024</f>
        <v>4702824</v>
      </c>
      <c r="K24" s="14" t="s">
        <v>11</v>
      </c>
      <c r="L24" s="12"/>
      <c r="M24" s="13"/>
      <c r="N24" s="13"/>
      <c r="O24" s="13">
        <f>O23/1024</f>
        <v>1761864</v>
      </c>
      <c r="P24" s="14" t="s">
        <v>11</v>
      </c>
    </row>
    <row r="25" spans="1:16">
      <c r="B25" s="12"/>
      <c r="C25" s="13"/>
      <c r="D25" s="13"/>
      <c r="E25" s="48">
        <f>E24/1024</f>
        <v>1963.9453125</v>
      </c>
      <c r="F25" s="14" t="s">
        <v>12</v>
      </c>
      <c r="G25" s="12"/>
      <c r="H25" s="13"/>
      <c r="I25" s="13"/>
      <c r="J25" s="48">
        <f>J24/1024</f>
        <v>4592.6015625</v>
      </c>
      <c r="K25" s="14" t="s">
        <v>12</v>
      </c>
      <c r="L25" s="12"/>
      <c r="M25" s="13"/>
      <c r="N25" s="13"/>
      <c r="O25" s="48">
        <f>O24/1024</f>
        <v>1720.5703125</v>
      </c>
      <c r="P25" s="14" t="s">
        <v>12</v>
      </c>
    </row>
    <row r="26" spans="1:16" ht="15.75" thickBot="1">
      <c r="B26" s="15"/>
      <c r="C26" s="16"/>
      <c r="D26" s="16"/>
      <c r="E26" s="45">
        <f>E25/1024</f>
        <v>1.9179153442382813</v>
      </c>
      <c r="F26" s="17" t="s">
        <v>14</v>
      </c>
      <c r="G26" s="15"/>
      <c r="H26" s="16"/>
      <c r="I26" s="16"/>
      <c r="J26" s="45">
        <f>J25/1024</f>
        <v>4.4849624633789062</v>
      </c>
      <c r="K26" s="17" t="s">
        <v>14</v>
      </c>
      <c r="L26" s="15"/>
      <c r="M26" s="16"/>
      <c r="N26" s="16"/>
      <c r="O26" s="45">
        <f>O25/1024</f>
        <v>1.6802444458007813</v>
      </c>
      <c r="P26" s="17" t="s">
        <v>14</v>
      </c>
    </row>
    <row r="27" spans="1:16">
      <c r="B27" s="18" t="s">
        <v>67</v>
      </c>
      <c r="C27" s="19"/>
      <c r="D27" s="19"/>
      <c r="E27" s="19"/>
      <c r="F27" s="20"/>
      <c r="G27" s="18" t="s">
        <v>67</v>
      </c>
      <c r="H27" s="19"/>
      <c r="I27" s="19"/>
      <c r="J27" s="19"/>
      <c r="K27" s="20"/>
      <c r="L27" s="18" t="s">
        <v>67</v>
      </c>
      <c r="M27" s="19"/>
      <c r="N27" s="19"/>
      <c r="O27" s="19"/>
      <c r="P27" s="20"/>
    </row>
    <row r="28" spans="1:16">
      <c r="A28" s="35" t="s">
        <v>53</v>
      </c>
      <c r="B28" s="4" t="s">
        <v>25</v>
      </c>
      <c r="C28" s="5"/>
      <c r="D28" s="5"/>
      <c r="E28" s="5">
        <v>2</v>
      </c>
      <c r="F28" s="6"/>
      <c r="G28" s="4" t="s">
        <v>25</v>
      </c>
      <c r="H28" s="5"/>
      <c r="I28" s="5"/>
      <c r="J28" s="5">
        <v>2</v>
      </c>
      <c r="K28" s="6"/>
      <c r="L28" s="4" t="s">
        <v>25</v>
      </c>
      <c r="M28" s="5"/>
      <c r="N28" s="5"/>
      <c r="O28" s="5">
        <v>2</v>
      </c>
      <c r="P28" s="6"/>
    </row>
    <row r="29" spans="1:16">
      <c r="A29" s="35" t="s">
        <v>54</v>
      </c>
      <c r="B29" s="4" t="s">
        <v>27</v>
      </c>
      <c r="C29" s="5">
        <v>2</v>
      </c>
      <c r="D29" s="5">
        <v>2</v>
      </c>
      <c r="E29" s="5">
        <f>D29*C29</f>
        <v>4</v>
      </c>
      <c r="F29" s="6"/>
      <c r="G29" s="4" t="s">
        <v>27</v>
      </c>
      <c r="H29" s="5">
        <v>2</v>
      </c>
      <c r="I29" s="5">
        <v>2</v>
      </c>
      <c r="J29" s="5">
        <f>I29*H29</f>
        <v>4</v>
      </c>
      <c r="K29" s="6"/>
      <c r="L29" s="4" t="s">
        <v>27</v>
      </c>
      <c r="M29" s="5">
        <v>2</v>
      </c>
      <c r="N29" s="5">
        <v>2</v>
      </c>
      <c r="O29" s="5">
        <f>N29*M29</f>
        <v>4</v>
      </c>
      <c r="P29" s="6"/>
    </row>
    <row r="30" spans="1:16">
      <c r="A30" s="35" t="s">
        <v>55</v>
      </c>
      <c r="B30" s="4" t="s">
        <v>26</v>
      </c>
      <c r="C30" s="5"/>
      <c r="D30" s="5"/>
      <c r="E30" s="5">
        <v>0</v>
      </c>
      <c r="F30" s="6"/>
      <c r="G30" s="4" t="s">
        <v>26</v>
      </c>
      <c r="H30" s="5"/>
      <c r="I30" s="5"/>
      <c r="J30" s="5">
        <v>0</v>
      </c>
      <c r="K30" s="6"/>
      <c r="L30" s="4" t="s">
        <v>26</v>
      </c>
      <c r="M30" s="5"/>
      <c r="N30" s="5"/>
      <c r="O30" s="5">
        <v>0</v>
      </c>
      <c r="P30" s="6"/>
    </row>
    <row r="31" spans="1:16">
      <c r="A31" s="35" t="s">
        <v>56</v>
      </c>
      <c r="B31" s="4" t="s">
        <v>28</v>
      </c>
      <c r="C31" s="5"/>
      <c r="D31" s="5"/>
      <c r="E31" s="5">
        <v>0</v>
      </c>
      <c r="F31" s="6"/>
      <c r="G31" s="4" t="s">
        <v>28</v>
      </c>
      <c r="H31" s="5"/>
      <c r="I31" s="5"/>
      <c r="J31" s="5">
        <v>0</v>
      </c>
      <c r="K31" s="6"/>
      <c r="L31" s="4" t="s">
        <v>28</v>
      </c>
      <c r="M31" s="5"/>
      <c r="N31" s="5"/>
      <c r="O31" s="5">
        <v>0</v>
      </c>
      <c r="P31" s="6"/>
    </row>
    <row r="32" spans="1:16">
      <c r="A32" s="35">
        <v>2</v>
      </c>
      <c r="B32" s="4" t="s">
        <v>29</v>
      </c>
      <c r="C32" s="5"/>
      <c r="D32" s="5"/>
      <c r="E32" s="5">
        <f>ROUNDDOWN(2+((E28+7)/8),0)</f>
        <v>3</v>
      </c>
      <c r="F32" s="6"/>
      <c r="G32" s="4" t="s">
        <v>29</v>
      </c>
      <c r="H32" s="5"/>
      <c r="I32" s="5"/>
      <c r="J32" s="5">
        <f>ROUNDDOWN(2+((J28+7)/8),0)</f>
        <v>3</v>
      </c>
      <c r="K32" s="6"/>
      <c r="L32" s="4" t="s">
        <v>29</v>
      </c>
      <c r="M32" s="5"/>
      <c r="N32" s="5"/>
      <c r="O32" s="5">
        <f>ROUNDDOWN(2+((O28+7)/8),0)</f>
        <v>3</v>
      </c>
      <c r="P32" s="6"/>
    </row>
    <row r="33" spans="1:16" ht="15.75" thickBot="1">
      <c r="A33" s="35">
        <v>3</v>
      </c>
      <c r="B33" s="44" t="s">
        <v>31</v>
      </c>
      <c r="C33" s="11"/>
      <c r="D33" s="11"/>
      <c r="E33" s="11">
        <f>IF(E30=0,0,(2+(E30*2)+E31))</f>
        <v>0</v>
      </c>
      <c r="F33" s="6"/>
      <c r="G33" s="44" t="s">
        <v>31</v>
      </c>
      <c r="H33" s="11"/>
      <c r="I33" s="11"/>
      <c r="J33" s="11">
        <f>IF(J30=0,0,(2+(J30*2)+J31))</f>
        <v>0</v>
      </c>
      <c r="K33" s="6"/>
      <c r="L33" s="44" t="s">
        <v>31</v>
      </c>
      <c r="M33" s="11"/>
      <c r="N33" s="11"/>
      <c r="O33" s="11">
        <f>IF(O30=0,0,(2+(O30*2)+O31))</f>
        <v>0</v>
      </c>
      <c r="P33" s="6"/>
    </row>
    <row r="34" spans="1:16" ht="15.75" thickTop="1">
      <c r="A34" s="35">
        <v>4</v>
      </c>
      <c r="B34" s="4" t="s">
        <v>30</v>
      </c>
      <c r="C34" s="5"/>
      <c r="D34" s="5"/>
      <c r="E34" s="5">
        <f>E29+E33+E32+1+8</f>
        <v>16</v>
      </c>
      <c r="F34" s="6" t="s">
        <v>13</v>
      </c>
      <c r="G34" s="4" t="s">
        <v>30</v>
      </c>
      <c r="H34" s="5"/>
      <c r="I34" s="5"/>
      <c r="J34" s="5">
        <f>J29+J33+J32+1+8</f>
        <v>16</v>
      </c>
      <c r="K34" s="6" t="s">
        <v>13</v>
      </c>
      <c r="L34" s="4" t="s">
        <v>30</v>
      </c>
      <c r="M34" s="5"/>
      <c r="N34" s="5"/>
      <c r="O34" s="5">
        <f>O29+O33+O32+1+8</f>
        <v>16</v>
      </c>
      <c r="P34" s="6" t="s">
        <v>13</v>
      </c>
    </row>
    <row r="35" spans="1:16" ht="15.75" thickBot="1">
      <c r="B35" s="21"/>
      <c r="C35" s="22"/>
      <c r="D35" s="22"/>
      <c r="E35" s="22"/>
      <c r="F35" s="23"/>
      <c r="G35" s="21"/>
      <c r="H35" s="22"/>
      <c r="I35" s="22"/>
      <c r="J35" s="22"/>
      <c r="K35" s="23"/>
      <c r="L35" s="21"/>
      <c r="M35" s="22"/>
      <c r="N35" s="22"/>
      <c r="O35" s="22"/>
      <c r="P35" s="23"/>
    </row>
    <row r="36" spans="1:16" s="24" customFormat="1">
      <c r="A36" s="36"/>
      <c r="B36" s="28" t="s">
        <v>24</v>
      </c>
      <c r="C36" s="29"/>
      <c r="D36" s="29"/>
      <c r="E36" s="29"/>
      <c r="F36" s="30"/>
      <c r="G36" s="28" t="s">
        <v>24</v>
      </c>
      <c r="H36" s="29"/>
      <c r="I36" s="29"/>
      <c r="J36" s="29"/>
      <c r="K36" s="30"/>
      <c r="L36" s="28" t="s">
        <v>24</v>
      </c>
      <c r="M36" s="29"/>
      <c r="N36" s="29"/>
      <c r="O36" s="29"/>
      <c r="P36" s="30"/>
    </row>
    <row r="37" spans="1:16">
      <c r="A37" s="35">
        <v>5</v>
      </c>
      <c r="B37" s="12" t="s">
        <v>32</v>
      </c>
      <c r="C37" s="13"/>
      <c r="D37" s="13"/>
      <c r="E37" s="13">
        <f>ROUNDDOWN(8096/(E34+2),0)</f>
        <v>449</v>
      </c>
      <c r="F37" s="14"/>
      <c r="G37" s="12" t="s">
        <v>32</v>
      </c>
      <c r="H37" s="13"/>
      <c r="I37" s="13"/>
      <c r="J37" s="13">
        <f>ROUNDDOWN(8096/(J34+2),0)</f>
        <v>449</v>
      </c>
      <c r="K37" s="14"/>
      <c r="L37" s="12" t="s">
        <v>32</v>
      </c>
      <c r="M37" s="13"/>
      <c r="N37" s="13"/>
      <c r="O37" s="13">
        <f>ROUNDDOWN(8096/(O34+2),0)</f>
        <v>449</v>
      </c>
      <c r="P37" s="14"/>
    </row>
    <row r="38" spans="1:16">
      <c r="A38" s="37" t="s">
        <v>50</v>
      </c>
      <c r="B38" s="12" t="s">
        <v>33</v>
      </c>
      <c r="C38" s="13"/>
      <c r="D38" s="13"/>
      <c r="E38" s="13">
        <f>ROUNDUP(((E23/8192)/E37),0)</f>
        <v>560</v>
      </c>
      <c r="F38" s="14"/>
      <c r="G38" s="12" t="s">
        <v>33</v>
      </c>
      <c r="H38" s="13"/>
      <c r="I38" s="13"/>
      <c r="J38" s="13">
        <f>ROUNDUP(((J23/8192)/J37),0)</f>
        <v>1310</v>
      </c>
      <c r="K38" s="14"/>
      <c r="L38" s="12" t="s">
        <v>33</v>
      </c>
      <c r="M38" s="13"/>
      <c r="N38" s="13"/>
      <c r="O38" s="13">
        <f>ROUNDUP(((O23/8192)/O37),0)</f>
        <v>491</v>
      </c>
      <c r="P38" s="14"/>
    </row>
    <row r="39" spans="1:16">
      <c r="A39" s="35">
        <v>6.1</v>
      </c>
      <c r="B39" s="12" t="s">
        <v>34</v>
      </c>
      <c r="C39" s="13"/>
      <c r="D39" s="13"/>
      <c r="E39" s="13">
        <f>ROUNDUP(E38/E$37,0)</f>
        <v>2</v>
      </c>
      <c r="F39" s="14"/>
      <c r="G39" s="12" t="s">
        <v>34</v>
      </c>
      <c r="H39" s="13"/>
      <c r="I39" s="13"/>
      <c r="J39" s="13">
        <f>ROUNDUP(J38/J$37,0)</f>
        <v>3</v>
      </c>
      <c r="K39" s="14"/>
      <c r="L39" s="12" t="s">
        <v>34</v>
      </c>
      <c r="M39" s="13"/>
      <c r="N39" s="13"/>
      <c r="O39" s="13">
        <f>ROUNDUP(O38/O$37,0)</f>
        <v>2</v>
      </c>
      <c r="P39" s="14"/>
    </row>
    <row r="40" spans="1:16">
      <c r="A40" s="35">
        <v>6.2</v>
      </c>
      <c r="B40" s="12" t="s">
        <v>36</v>
      </c>
      <c r="C40" s="13"/>
      <c r="D40" s="13"/>
      <c r="E40" s="13">
        <f>ROUNDUP(E39/E$37,0)</f>
        <v>1</v>
      </c>
      <c r="F40" s="14"/>
      <c r="G40" s="12" t="s">
        <v>36</v>
      </c>
      <c r="H40" s="13"/>
      <c r="I40" s="13"/>
      <c r="J40" s="13">
        <f>ROUNDUP(J39/J$37,0)</f>
        <v>1</v>
      </c>
      <c r="K40" s="14"/>
      <c r="L40" s="12" t="s">
        <v>36</v>
      </c>
      <c r="M40" s="13"/>
      <c r="N40" s="13"/>
      <c r="O40" s="13">
        <f>ROUNDUP(O39/O$37,0)</f>
        <v>1</v>
      </c>
      <c r="P40" s="14"/>
    </row>
    <row r="41" spans="1:16">
      <c r="A41" s="35" t="s">
        <v>51</v>
      </c>
      <c r="B41" s="12" t="s">
        <v>35</v>
      </c>
      <c r="C41" s="13"/>
      <c r="D41" s="13"/>
      <c r="E41" s="13"/>
      <c r="F41" s="14"/>
      <c r="G41" s="12" t="s">
        <v>35</v>
      </c>
      <c r="H41" s="13"/>
      <c r="I41" s="13"/>
      <c r="J41" s="13"/>
      <c r="K41" s="14"/>
      <c r="L41" s="12" t="s">
        <v>35</v>
      </c>
      <c r="M41" s="13"/>
      <c r="N41" s="13"/>
      <c r="O41" s="13"/>
      <c r="P41" s="14"/>
    </row>
    <row r="42" spans="1:16">
      <c r="A42" s="35" t="s">
        <v>52</v>
      </c>
      <c r="B42" s="12" t="s">
        <v>37</v>
      </c>
      <c r="C42" s="13"/>
      <c r="D42" s="13"/>
      <c r="E42" s="13">
        <f>SUM(E38:E40)</f>
        <v>563</v>
      </c>
      <c r="F42" s="14"/>
      <c r="G42" s="12" t="s">
        <v>37</v>
      </c>
      <c r="H42" s="13"/>
      <c r="I42" s="13"/>
      <c r="J42" s="13">
        <f>SUM(J38:J40)</f>
        <v>1314</v>
      </c>
      <c r="K42" s="14"/>
      <c r="L42" s="12" t="s">
        <v>37</v>
      </c>
      <c r="M42" s="13"/>
      <c r="N42" s="13"/>
      <c r="O42" s="13">
        <f>SUM(O38:O40)</f>
        <v>494</v>
      </c>
      <c r="P42" s="14"/>
    </row>
    <row r="43" spans="1:16">
      <c r="A43" s="35">
        <v>7</v>
      </c>
      <c r="B43" s="12" t="s">
        <v>38</v>
      </c>
      <c r="C43" s="13"/>
      <c r="D43" s="13"/>
      <c r="E43" s="13">
        <f>8192*E42</f>
        <v>4612096</v>
      </c>
      <c r="F43" s="14" t="s">
        <v>13</v>
      </c>
      <c r="G43" s="12" t="s">
        <v>38</v>
      </c>
      <c r="H43" s="13"/>
      <c r="I43" s="13"/>
      <c r="J43" s="13">
        <f>8192*J42</f>
        <v>10764288</v>
      </c>
      <c r="K43" s="14" t="s">
        <v>13</v>
      </c>
      <c r="L43" s="12" t="s">
        <v>38</v>
      </c>
      <c r="M43" s="13"/>
      <c r="N43" s="13"/>
      <c r="O43" s="13">
        <f>8192*O42</f>
        <v>4046848</v>
      </c>
      <c r="P43" s="14" t="s">
        <v>13</v>
      </c>
    </row>
    <row r="44" spans="1:16">
      <c r="B44" s="12"/>
      <c r="C44" s="13"/>
      <c r="D44" s="13"/>
      <c r="E44" s="13">
        <f>E43/1024</f>
        <v>4504</v>
      </c>
      <c r="F44" s="14" t="s">
        <v>11</v>
      </c>
      <c r="G44" s="12"/>
      <c r="H44" s="13"/>
      <c r="I44" s="13"/>
      <c r="J44" s="13">
        <f>J43/1024</f>
        <v>10512</v>
      </c>
      <c r="K44" s="14" t="s">
        <v>11</v>
      </c>
      <c r="L44" s="12"/>
      <c r="M44" s="13"/>
      <c r="N44" s="13"/>
      <c r="O44" s="13">
        <f>O43/1024</f>
        <v>3952</v>
      </c>
      <c r="P44" s="14" t="s">
        <v>11</v>
      </c>
    </row>
    <row r="45" spans="1:16">
      <c r="B45" s="12"/>
      <c r="C45" s="13"/>
      <c r="D45" s="13"/>
      <c r="E45" s="48">
        <f>E44/1024</f>
        <v>4.3984375</v>
      </c>
      <c r="F45" s="14" t="s">
        <v>12</v>
      </c>
      <c r="G45" s="12"/>
      <c r="H45" s="13"/>
      <c r="I45" s="13"/>
      <c r="J45" s="48">
        <f>J44/1024</f>
        <v>10.265625</v>
      </c>
      <c r="K45" s="14" t="s">
        <v>12</v>
      </c>
      <c r="L45" s="12"/>
      <c r="M45" s="13"/>
      <c r="N45" s="13"/>
      <c r="O45" s="48">
        <f>O44/1024</f>
        <v>3.859375</v>
      </c>
      <c r="P45" s="14" t="s">
        <v>12</v>
      </c>
    </row>
    <row r="46" spans="1:16" ht="15.75" thickBot="1">
      <c r="B46" s="15"/>
      <c r="C46" s="16"/>
      <c r="D46" s="16"/>
      <c r="E46" s="45">
        <f>E45/1024</f>
        <v>4.29534912109375E-3</v>
      </c>
      <c r="F46" s="17" t="s">
        <v>14</v>
      </c>
      <c r="G46" s="15"/>
      <c r="H46" s="16"/>
      <c r="I46" s="16"/>
      <c r="J46" s="45">
        <f>J45/1024</f>
        <v>1.00250244140625E-2</v>
      </c>
      <c r="K46" s="17" t="s">
        <v>14</v>
      </c>
      <c r="L46" s="15"/>
      <c r="M46" s="16"/>
      <c r="N46" s="16"/>
      <c r="O46" s="45">
        <f>O45/1024</f>
        <v>3.7689208984375E-3</v>
      </c>
      <c r="P46" s="17" t="s">
        <v>14</v>
      </c>
    </row>
    <row r="47" spans="1:16">
      <c r="B47" s="18" t="s">
        <v>68</v>
      </c>
      <c r="C47" s="19"/>
      <c r="D47" s="19"/>
      <c r="E47" s="19"/>
      <c r="F47" s="20"/>
      <c r="G47" s="18" t="s">
        <v>68</v>
      </c>
      <c r="H47" s="19"/>
      <c r="I47" s="19"/>
      <c r="J47" s="19"/>
      <c r="K47" s="20"/>
      <c r="L47" s="18" t="s">
        <v>68</v>
      </c>
      <c r="M47" s="19"/>
      <c r="N47" s="19"/>
      <c r="O47" s="19"/>
      <c r="P47" s="20"/>
    </row>
    <row r="48" spans="1:16">
      <c r="A48" s="35" t="s">
        <v>53</v>
      </c>
      <c r="B48" s="4" t="s">
        <v>25</v>
      </c>
      <c r="C48" s="5"/>
      <c r="D48" s="5"/>
      <c r="E48" s="5">
        <v>1</v>
      </c>
      <c r="F48" s="6"/>
      <c r="G48" s="4" t="s">
        <v>25</v>
      </c>
      <c r="H48" s="5"/>
      <c r="I48" s="5"/>
      <c r="J48" s="5">
        <v>1</v>
      </c>
      <c r="K48" s="6"/>
      <c r="L48" s="4" t="s">
        <v>25</v>
      </c>
      <c r="M48" s="5"/>
      <c r="N48" s="5"/>
      <c r="O48" s="5">
        <v>1</v>
      </c>
      <c r="P48" s="6"/>
    </row>
    <row r="49" spans="1:16">
      <c r="A49" s="35" t="s">
        <v>54</v>
      </c>
      <c r="B49" s="4" t="s">
        <v>27</v>
      </c>
      <c r="C49" s="5">
        <v>1</v>
      </c>
      <c r="D49" s="5">
        <v>2</v>
      </c>
      <c r="E49" s="5">
        <f>D49*C49</f>
        <v>2</v>
      </c>
      <c r="F49" s="6"/>
      <c r="G49" s="4" t="s">
        <v>27</v>
      </c>
      <c r="H49" s="5">
        <v>1</v>
      </c>
      <c r="I49" s="5">
        <v>2</v>
      </c>
      <c r="J49" s="5">
        <f>I49*H49</f>
        <v>2</v>
      </c>
      <c r="K49" s="6"/>
      <c r="L49" s="4" t="s">
        <v>27</v>
      </c>
      <c r="M49" s="5">
        <v>1</v>
      </c>
      <c r="N49" s="5">
        <v>2</v>
      </c>
      <c r="O49" s="5">
        <f>N49*M49</f>
        <v>2</v>
      </c>
      <c r="P49" s="6"/>
    </row>
    <row r="50" spans="1:16">
      <c r="A50" s="35" t="s">
        <v>55</v>
      </c>
      <c r="B50" s="4" t="s">
        <v>26</v>
      </c>
      <c r="C50" s="5"/>
      <c r="D50" s="5"/>
      <c r="E50" s="5">
        <v>0</v>
      </c>
      <c r="F50" s="6"/>
      <c r="G50" s="4" t="s">
        <v>26</v>
      </c>
      <c r="H50" s="5"/>
      <c r="I50" s="5"/>
      <c r="J50" s="5">
        <v>0</v>
      </c>
      <c r="K50" s="6"/>
      <c r="L50" s="4" t="s">
        <v>26</v>
      </c>
      <c r="M50" s="5"/>
      <c r="N50" s="5"/>
      <c r="O50" s="5">
        <v>0</v>
      </c>
      <c r="P50" s="6"/>
    </row>
    <row r="51" spans="1:16">
      <c r="A51" s="35" t="s">
        <v>56</v>
      </c>
      <c r="B51" s="4" t="s">
        <v>28</v>
      </c>
      <c r="C51" s="5"/>
      <c r="D51" s="5"/>
      <c r="E51" s="5">
        <v>0</v>
      </c>
      <c r="F51" s="6"/>
      <c r="G51" s="4" t="s">
        <v>28</v>
      </c>
      <c r="H51" s="5"/>
      <c r="I51" s="5"/>
      <c r="J51" s="5">
        <v>0</v>
      </c>
      <c r="K51" s="6"/>
      <c r="L51" s="4" t="s">
        <v>28</v>
      </c>
      <c r="M51" s="5"/>
      <c r="N51" s="5"/>
      <c r="O51" s="5">
        <v>0</v>
      </c>
      <c r="P51" s="6"/>
    </row>
    <row r="52" spans="1:16">
      <c r="A52" s="35">
        <v>2</v>
      </c>
      <c r="B52" s="4" t="s">
        <v>29</v>
      </c>
      <c r="C52" s="5"/>
      <c r="D52" s="5"/>
      <c r="E52" s="5">
        <f>ROUNDDOWN(2+((E48+7)/8),0)</f>
        <v>3</v>
      </c>
      <c r="F52" s="6"/>
      <c r="G52" s="4" t="s">
        <v>29</v>
      </c>
      <c r="H52" s="5"/>
      <c r="I52" s="5"/>
      <c r="J52" s="5">
        <f>ROUNDDOWN(2+((J48+7)/8),0)</f>
        <v>3</v>
      </c>
      <c r="K52" s="6"/>
      <c r="L52" s="4" t="s">
        <v>29</v>
      </c>
      <c r="M52" s="5"/>
      <c r="N52" s="5"/>
      <c r="O52" s="5">
        <f>ROUNDDOWN(2+((O48+7)/8),0)</f>
        <v>3</v>
      </c>
      <c r="P52" s="6"/>
    </row>
    <row r="53" spans="1:16" ht="15.75" thickBot="1">
      <c r="A53" s="35">
        <v>3</v>
      </c>
      <c r="B53" s="44" t="s">
        <v>31</v>
      </c>
      <c r="C53" s="11"/>
      <c r="D53" s="11"/>
      <c r="E53" s="11">
        <f>IF(E50=0,0,(2+(E50*2)+E51))</f>
        <v>0</v>
      </c>
      <c r="F53" s="6"/>
      <c r="G53" s="44" t="s">
        <v>31</v>
      </c>
      <c r="H53" s="11"/>
      <c r="I53" s="11"/>
      <c r="J53" s="11">
        <f>IF(J50=0,0,(2+(J50*2)+J51))</f>
        <v>0</v>
      </c>
      <c r="K53" s="6"/>
      <c r="L53" s="44" t="s">
        <v>31</v>
      </c>
      <c r="M53" s="11"/>
      <c r="N53" s="11"/>
      <c r="O53" s="11">
        <f>IF(O50=0,0,(2+(O50*2)+O51))</f>
        <v>0</v>
      </c>
      <c r="P53" s="6"/>
    </row>
    <row r="54" spans="1:16" ht="15.75" thickTop="1">
      <c r="A54" s="35">
        <v>4</v>
      </c>
      <c r="B54" s="4" t="s">
        <v>30</v>
      </c>
      <c r="C54" s="5"/>
      <c r="D54" s="5"/>
      <c r="E54" s="5">
        <f>E49+E53+E52+1+8</f>
        <v>14</v>
      </c>
      <c r="F54" s="6" t="s">
        <v>13</v>
      </c>
      <c r="G54" s="4" t="s">
        <v>30</v>
      </c>
      <c r="H54" s="5"/>
      <c r="I54" s="5"/>
      <c r="J54" s="5">
        <f>J49+J53+J52+1+8</f>
        <v>14</v>
      </c>
      <c r="K54" s="6" t="s">
        <v>13</v>
      </c>
      <c r="L54" s="4" t="s">
        <v>30</v>
      </c>
      <c r="M54" s="5"/>
      <c r="N54" s="5"/>
      <c r="O54" s="5">
        <f>O49+O53+O52+1+8</f>
        <v>14</v>
      </c>
      <c r="P54" s="6" t="s">
        <v>13</v>
      </c>
    </row>
    <row r="55" spans="1:16">
      <c r="B55" s="4"/>
      <c r="C55" s="5"/>
      <c r="D55" s="5"/>
      <c r="E55" s="5"/>
      <c r="F55" s="6"/>
      <c r="G55" s="4"/>
      <c r="H55" s="5"/>
      <c r="I55" s="5"/>
      <c r="J55" s="5"/>
      <c r="K55" s="6"/>
      <c r="L55" s="4"/>
      <c r="M55" s="5"/>
      <c r="N55" s="5"/>
      <c r="O55" s="5"/>
      <c r="P55" s="6"/>
    </row>
    <row r="56" spans="1:16" s="24" customFormat="1">
      <c r="A56" s="36"/>
      <c r="B56" s="25" t="s">
        <v>39</v>
      </c>
      <c r="C56" s="26"/>
      <c r="D56" s="26"/>
      <c r="E56" s="26"/>
      <c r="F56" s="27"/>
      <c r="G56" s="25" t="s">
        <v>39</v>
      </c>
      <c r="H56" s="26"/>
      <c r="I56" s="26"/>
      <c r="J56" s="26"/>
      <c r="K56" s="27"/>
      <c r="L56" s="25" t="s">
        <v>39</v>
      </c>
      <c r="M56" s="26"/>
      <c r="N56" s="26"/>
      <c r="O56" s="26"/>
      <c r="P56" s="27"/>
    </row>
    <row r="57" spans="1:16">
      <c r="A57" s="35">
        <v>5</v>
      </c>
      <c r="B57" s="12" t="s">
        <v>42</v>
      </c>
      <c r="C57" s="13"/>
      <c r="D57" s="13"/>
      <c r="E57" s="13">
        <f>ROUNDDOWN((8096/(E54+2)),0)</f>
        <v>506</v>
      </c>
      <c r="F57" s="14"/>
      <c r="G57" s="12" t="s">
        <v>42</v>
      </c>
      <c r="H57" s="13"/>
      <c r="I57" s="13"/>
      <c r="J57" s="13">
        <f>ROUNDDOWN((8096/(J54+2)),0)</f>
        <v>506</v>
      </c>
      <c r="K57" s="14"/>
      <c r="L57" s="12" t="s">
        <v>42</v>
      </c>
      <c r="M57" s="13"/>
      <c r="N57" s="13"/>
      <c r="O57" s="13">
        <f>ROUNDDOWN((8096/(O54+2)),0)</f>
        <v>506</v>
      </c>
      <c r="P57" s="14"/>
    </row>
    <row r="58" spans="1:16">
      <c r="A58" s="35">
        <v>6</v>
      </c>
      <c r="B58" s="12" t="s">
        <v>40</v>
      </c>
      <c r="C58" s="13"/>
      <c r="D58" s="13"/>
      <c r="E58" s="13">
        <f>E34+E49+E53+E52+1</f>
        <v>22</v>
      </c>
      <c r="F58" s="14"/>
      <c r="G58" s="12" t="s">
        <v>40</v>
      </c>
      <c r="H58" s="13"/>
      <c r="I58" s="13"/>
      <c r="J58" s="13">
        <f>J34+J49+J53+J52+1</f>
        <v>22</v>
      </c>
      <c r="K58" s="14"/>
      <c r="L58" s="12" t="s">
        <v>40</v>
      </c>
      <c r="M58" s="13"/>
      <c r="N58" s="13"/>
      <c r="O58" s="13">
        <f>O34+O49+O53+O52+1</f>
        <v>22</v>
      </c>
      <c r="P58" s="14"/>
    </row>
    <row r="59" spans="1:16">
      <c r="A59" s="35">
        <v>7</v>
      </c>
      <c r="B59" s="12" t="s">
        <v>41</v>
      </c>
      <c r="C59" s="13"/>
      <c r="D59" s="13"/>
      <c r="E59" s="13">
        <f>ROUNDDOWN((8096)/(E58+2),0)</f>
        <v>337</v>
      </c>
      <c r="F59" s="14"/>
      <c r="G59" s="12" t="s">
        <v>41</v>
      </c>
      <c r="H59" s="13"/>
      <c r="I59" s="13"/>
      <c r="J59" s="13">
        <f>ROUNDDOWN((8096)/(J58+2),0)</f>
        <v>337</v>
      </c>
      <c r="K59" s="14"/>
      <c r="L59" s="12" t="s">
        <v>41</v>
      </c>
      <c r="M59" s="13"/>
      <c r="N59" s="13"/>
      <c r="O59" s="13">
        <f>ROUNDDOWN((8096)/(O58+2),0)</f>
        <v>337</v>
      </c>
      <c r="P59" s="14"/>
    </row>
    <row r="60" spans="1:16">
      <c r="A60" s="35">
        <v>8</v>
      </c>
      <c r="B60" s="12" t="s">
        <v>43</v>
      </c>
      <c r="C60" s="13"/>
      <c r="D60" s="13"/>
      <c r="E60" s="13">
        <f>ROUNDDOWN((8096*((100-90)/100)/E58),0)</f>
        <v>36</v>
      </c>
      <c r="F60" s="14"/>
      <c r="G60" s="12" t="s">
        <v>43</v>
      </c>
      <c r="H60" s="13"/>
      <c r="I60" s="13"/>
      <c r="J60" s="13">
        <f>ROUNDDOWN((8096*((100-90)/100)/J58),0)</f>
        <v>36</v>
      </c>
      <c r="K60" s="14"/>
      <c r="L60" s="12" t="s">
        <v>43</v>
      </c>
      <c r="M60" s="13"/>
      <c r="N60" s="13"/>
      <c r="O60" s="13">
        <f>ROUNDDOWN((8096*((100-90)/100)/O58),0)</f>
        <v>36</v>
      </c>
      <c r="P60" s="14"/>
    </row>
    <row r="61" spans="1:16">
      <c r="A61" s="37" t="s">
        <v>44</v>
      </c>
      <c r="B61" s="12" t="s">
        <v>33</v>
      </c>
      <c r="C61" s="13"/>
      <c r="D61" s="13"/>
      <c r="E61" s="13">
        <f>ROUNDUP(E16/(E59-E60),0)</f>
        <v>253890</v>
      </c>
      <c r="F61" s="14"/>
      <c r="G61" s="12" t="s">
        <v>33</v>
      </c>
      <c r="H61" s="13"/>
      <c r="I61" s="13"/>
      <c r="J61" s="13">
        <f>ROUNDUP(J16/(J59-J60),0)</f>
        <v>253890</v>
      </c>
      <c r="K61" s="14"/>
      <c r="L61" s="12" t="s">
        <v>33</v>
      </c>
      <c r="M61" s="13"/>
      <c r="N61" s="13"/>
      <c r="O61" s="13">
        <f>ROUNDUP(O16/(O59-O60),0)</f>
        <v>253890</v>
      </c>
      <c r="P61" s="14"/>
    </row>
    <row r="62" spans="1:16">
      <c r="A62" s="37" t="s">
        <v>45</v>
      </c>
      <c r="B62" s="12" t="s">
        <v>34</v>
      </c>
      <c r="C62" s="13"/>
      <c r="D62" s="13"/>
      <c r="E62" s="13">
        <f>ROUNDUP(E61/E$57,0)</f>
        <v>502</v>
      </c>
      <c r="F62" s="14"/>
      <c r="G62" s="12" t="s">
        <v>34</v>
      </c>
      <c r="H62" s="13"/>
      <c r="I62" s="13"/>
      <c r="J62" s="13">
        <f>ROUNDUP(J61/J$57,0)</f>
        <v>502</v>
      </c>
      <c r="K62" s="14"/>
      <c r="L62" s="12" t="s">
        <v>34</v>
      </c>
      <c r="M62" s="13"/>
      <c r="N62" s="13"/>
      <c r="O62" s="13">
        <f>ROUNDUP(O61/O$57,0)</f>
        <v>502</v>
      </c>
      <c r="P62" s="14"/>
    </row>
    <row r="63" spans="1:16">
      <c r="A63" s="37" t="s">
        <v>46</v>
      </c>
      <c r="B63" s="12" t="s">
        <v>36</v>
      </c>
      <c r="C63" s="13"/>
      <c r="D63" s="13"/>
      <c r="E63" s="13">
        <f>ROUNDUP(E62/E$57,0)</f>
        <v>1</v>
      </c>
      <c r="F63" s="14"/>
      <c r="G63" s="12" t="s">
        <v>36</v>
      </c>
      <c r="H63" s="13"/>
      <c r="I63" s="13"/>
      <c r="J63" s="13">
        <f>ROUNDUP(J62/J$57,0)</f>
        <v>1</v>
      </c>
      <c r="K63" s="14"/>
      <c r="L63" s="12" t="s">
        <v>36</v>
      </c>
      <c r="M63" s="13"/>
      <c r="N63" s="13"/>
      <c r="O63" s="13">
        <f>ROUNDUP(O62/O$57,0)</f>
        <v>1</v>
      </c>
      <c r="P63" s="14"/>
    </row>
    <row r="64" spans="1:16">
      <c r="A64" s="37" t="s">
        <v>47</v>
      </c>
      <c r="B64" s="12" t="s">
        <v>35</v>
      </c>
      <c r="C64" s="13"/>
      <c r="D64" s="13"/>
      <c r="E64" s="13"/>
      <c r="F64" s="14"/>
      <c r="G64" s="12" t="s">
        <v>35</v>
      </c>
      <c r="H64" s="13"/>
      <c r="I64" s="13"/>
      <c r="J64" s="13"/>
      <c r="K64" s="14"/>
      <c r="L64" s="12" t="s">
        <v>35</v>
      </c>
      <c r="M64" s="13"/>
      <c r="N64" s="13"/>
      <c r="O64" s="13"/>
      <c r="P64" s="14"/>
    </row>
    <row r="65" spans="1:16">
      <c r="A65" s="35" t="s">
        <v>57</v>
      </c>
      <c r="B65" s="12" t="s">
        <v>37</v>
      </c>
      <c r="C65" s="13"/>
      <c r="D65" s="13"/>
      <c r="E65" s="13">
        <f>SUM(E61:E63)</f>
        <v>254393</v>
      </c>
      <c r="F65" s="14"/>
      <c r="G65" s="12" t="s">
        <v>37</v>
      </c>
      <c r="H65" s="13"/>
      <c r="I65" s="13"/>
      <c r="J65" s="13">
        <f>SUM(J61:J63)</f>
        <v>254393</v>
      </c>
      <c r="K65" s="14"/>
      <c r="L65" s="12" t="s">
        <v>37</v>
      </c>
      <c r="M65" s="13"/>
      <c r="N65" s="13"/>
      <c r="O65" s="13">
        <f>SUM(O61:O63)</f>
        <v>254393</v>
      </c>
      <c r="P65" s="14"/>
    </row>
    <row r="66" spans="1:16">
      <c r="A66" s="35">
        <v>10</v>
      </c>
      <c r="B66" s="12" t="s">
        <v>38</v>
      </c>
      <c r="C66" s="13"/>
      <c r="D66" s="13"/>
      <c r="E66" s="13">
        <f>8192*E65</f>
        <v>2083987456</v>
      </c>
      <c r="F66" s="14" t="s">
        <v>13</v>
      </c>
      <c r="G66" s="12" t="s">
        <v>38</v>
      </c>
      <c r="H66" s="13"/>
      <c r="I66" s="13"/>
      <c r="J66" s="13">
        <f>8192*J65</f>
        <v>2083987456</v>
      </c>
      <c r="K66" s="14" t="s">
        <v>13</v>
      </c>
      <c r="L66" s="12" t="s">
        <v>38</v>
      </c>
      <c r="M66" s="13"/>
      <c r="N66" s="13"/>
      <c r="O66" s="13">
        <f>8192*O65</f>
        <v>2083987456</v>
      </c>
      <c r="P66" s="14" t="s">
        <v>13</v>
      </c>
    </row>
    <row r="67" spans="1:16">
      <c r="B67" s="12"/>
      <c r="C67" s="13"/>
      <c r="D67" s="13"/>
      <c r="E67" s="13">
        <f>E66/1024</f>
        <v>2035144</v>
      </c>
      <c r="F67" s="14" t="s">
        <v>11</v>
      </c>
      <c r="G67" s="12"/>
      <c r="H67" s="13"/>
      <c r="I67" s="13"/>
      <c r="J67" s="13">
        <f>J66/1024</f>
        <v>2035144</v>
      </c>
      <c r="K67" s="14" t="s">
        <v>11</v>
      </c>
      <c r="L67" s="12"/>
      <c r="M67" s="13"/>
      <c r="N67" s="13"/>
      <c r="O67" s="13">
        <f>O66/1024</f>
        <v>2035144</v>
      </c>
      <c r="P67" s="14" t="s">
        <v>11</v>
      </c>
    </row>
    <row r="68" spans="1:16">
      <c r="B68" s="12"/>
      <c r="C68" s="13"/>
      <c r="D68" s="13"/>
      <c r="E68" s="48">
        <f>E67/1024</f>
        <v>1987.4453125</v>
      </c>
      <c r="F68" s="14" t="s">
        <v>12</v>
      </c>
      <c r="G68" s="12"/>
      <c r="H68" s="13"/>
      <c r="I68" s="13"/>
      <c r="J68" s="48">
        <f>J67/1024</f>
        <v>1987.4453125</v>
      </c>
      <c r="K68" s="14" t="s">
        <v>12</v>
      </c>
      <c r="L68" s="12"/>
      <c r="M68" s="13"/>
      <c r="N68" s="13"/>
      <c r="O68" s="48">
        <f>O67/1024</f>
        <v>1987.4453125</v>
      </c>
      <c r="P68" s="14" t="s">
        <v>12</v>
      </c>
    </row>
    <row r="69" spans="1:16" ht="15.75" thickBot="1">
      <c r="B69" s="15"/>
      <c r="C69" s="16"/>
      <c r="D69" s="16"/>
      <c r="E69" s="45">
        <f>E68/1024</f>
        <v>1.9408645629882813</v>
      </c>
      <c r="F69" s="17" t="s">
        <v>14</v>
      </c>
      <c r="G69" s="15"/>
      <c r="H69" s="16"/>
      <c r="I69" s="16"/>
      <c r="J69" s="45">
        <f>J68/1024</f>
        <v>1.9408645629882813</v>
      </c>
      <c r="K69" s="17" t="s">
        <v>14</v>
      </c>
      <c r="L69" s="15"/>
      <c r="M69" s="16"/>
      <c r="N69" s="16"/>
      <c r="O69" s="45">
        <f>O68/1024</f>
        <v>1.9408645629882813</v>
      </c>
      <c r="P69" s="17" t="s">
        <v>14</v>
      </c>
    </row>
    <row r="71" spans="1:16" s="31" customFormat="1">
      <c r="A71" s="38"/>
    </row>
    <row r="72" spans="1:16" s="32" customFormat="1">
      <c r="A72" s="39"/>
      <c r="B72" s="32" t="s">
        <v>69</v>
      </c>
      <c r="E72" s="32">
        <f>E66+E43+E23</f>
        <v>4147945472</v>
      </c>
      <c r="F72" s="32" t="s">
        <v>13</v>
      </c>
      <c r="G72" s="32" t="s">
        <v>69</v>
      </c>
      <c r="J72" s="32">
        <f>J66+J43+J23</f>
        <v>6910443520</v>
      </c>
      <c r="K72" s="32" t="s">
        <v>13</v>
      </c>
      <c r="L72" s="32" t="s">
        <v>69</v>
      </c>
      <c r="O72" s="32">
        <f>O66+O43+O23</f>
        <v>3892183040</v>
      </c>
      <c r="P72" s="32" t="s">
        <v>13</v>
      </c>
    </row>
    <row r="73" spans="1:16" s="32" customFormat="1">
      <c r="A73" s="39"/>
      <c r="E73" s="32">
        <f>E72/1024</f>
        <v>4050728</v>
      </c>
      <c r="F73" s="32" t="s">
        <v>11</v>
      </c>
      <c r="J73" s="32">
        <f>J72/1024</f>
        <v>6748480</v>
      </c>
      <c r="K73" s="32" t="s">
        <v>11</v>
      </c>
      <c r="O73" s="32">
        <f>O72/1024</f>
        <v>3800960</v>
      </c>
      <c r="P73" s="32" t="s">
        <v>11</v>
      </c>
    </row>
    <row r="74" spans="1:16" s="32" customFormat="1">
      <c r="A74" s="39"/>
      <c r="E74" s="50">
        <f>E73/1024</f>
        <v>3955.7890625</v>
      </c>
      <c r="F74" s="32" t="s">
        <v>12</v>
      </c>
      <c r="J74" s="50">
        <f>J73/1024</f>
        <v>6590.3125</v>
      </c>
      <c r="K74" s="32" t="s">
        <v>12</v>
      </c>
      <c r="O74" s="50">
        <f>O73/1024</f>
        <v>3711.875</v>
      </c>
      <c r="P74" s="32" t="s">
        <v>12</v>
      </c>
    </row>
    <row r="75" spans="1:16" s="32" customFormat="1">
      <c r="A75" s="39"/>
      <c r="E75" s="47">
        <f>E74/1024</f>
        <v>3.8630752563476562</v>
      </c>
      <c r="F75" s="32" t="s">
        <v>14</v>
      </c>
      <c r="J75" s="47">
        <f>J74/1024</f>
        <v>6.43585205078125</v>
      </c>
      <c r="K75" s="32" t="s">
        <v>14</v>
      </c>
      <c r="O75" s="47">
        <f>O74/1024</f>
        <v>3.6248779296875</v>
      </c>
      <c r="P75" s="32" t="s">
        <v>14</v>
      </c>
    </row>
    <row r="76" spans="1:16" s="33" customFormat="1">
      <c r="A76" s="40"/>
    </row>
    <row r="78" spans="1:16">
      <c r="B78" s="41" t="s">
        <v>72</v>
      </c>
      <c r="C78" s="42"/>
      <c r="D78" s="42"/>
      <c r="E78" s="42"/>
      <c r="F78" s="42"/>
      <c r="G78" s="42"/>
      <c r="H78" s="42"/>
      <c r="I78" s="42"/>
      <c r="J78" s="42"/>
    </row>
    <row r="79" spans="1:16">
      <c r="B79" s="43" t="s">
        <v>71</v>
      </c>
      <c r="C79" s="42"/>
      <c r="D79" s="42"/>
      <c r="E79" s="42"/>
      <c r="F79" s="42"/>
      <c r="G79" s="42" t="s">
        <v>70</v>
      </c>
      <c r="H79" s="42"/>
      <c r="I79" s="42"/>
      <c r="J79" s="42"/>
    </row>
    <row r="80" spans="1:16">
      <c r="B80" s="43" t="s">
        <v>73</v>
      </c>
      <c r="C80" s="42"/>
      <c r="D80" s="42"/>
      <c r="E80" s="42"/>
      <c r="F80" s="42"/>
      <c r="G80" s="42" t="s">
        <v>74</v>
      </c>
      <c r="H80" s="42"/>
      <c r="I80" s="42"/>
      <c r="J80" s="42"/>
    </row>
  </sheetData>
  <mergeCells count="18">
    <mergeCell ref="L27:P27"/>
    <mergeCell ref="L36:P36"/>
    <mergeCell ref="L47:P47"/>
    <mergeCell ref="L56:P56"/>
    <mergeCell ref="B36:F36"/>
    <mergeCell ref="B56:F56"/>
    <mergeCell ref="B27:F27"/>
    <mergeCell ref="B47:F47"/>
    <mergeCell ref="G27:K27"/>
    <mergeCell ref="G36:K36"/>
    <mergeCell ref="G47:K47"/>
    <mergeCell ref="G56:K56"/>
    <mergeCell ref="B19:F19"/>
    <mergeCell ref="G19:K19"/>
    <mergeCell ref="L19:P19"/>
    <mergeCell ref="B1:F1"/>
    <mergeCell ref="G1:K1"/>
    <mergeCell ref="L1:P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87"/>
  <sheetViews>
    <sheetView topLeftCell="A45" workbookViewId="0">
      <selection activeCell="B18" sqref="B18"/>
    </sheetView>
  </sheetViews>
  <sheetFormatPr defaultRowHeight="15"/>
  <cols>
    <col min="1" max="1" width="9.140625" style="35"/>
    <col min="2" max="2" width="33.140625" bestFit="1" customWidth="1"/>
    <col min="5" max="5" width="12" bestFit="1" customWidth="1"/>
    <col min="7" max="7" width="27.85546875" bestFit="1" customWidth="1"/>
    <col min="10" max="10" width="12" bestFit="1" customWidth="1"/>
    <col min="12" max="12" width="27.85546875" bestFit="1" customWidth="1"/>
    <col min="15" max="15" width="12" bestFit="1" customWidth="1"/>
  </cols>
  <sheetData>
    <row r="1" spans="1:16" s="7" customFormat="1">
      <c r="A1" s="34"/>
      <c r="B1" s="18" t="s">
        <v>20</v>
      </c>
      <c r="C1" s="19"/>
      <c r="D1" s="19"/>
      <c r="E1" s="19"/>
      <c r="F1" s="20"/>
      <c r="G1" s="18" t="s">
        <v>21</v>
      </c>
      <c r="H1" s="19"/>
      <c r="I1" s="19"/>
      <c r="J1" s="19"/>
      <c r="K1" s="20"/>
      <c r="L1" s="18" t="s">
        <v>22</v>
      </c>
      <c r="M1" s="19"/>
      <c r="N1" s="19"/>
      <c r="O1" s="19"/>
      <c r="P1" s="20"/>
    </row>
    <row r="2" spans="1:16" s="7" customFormat="1" ht="15.75" thickBot="1">
      <c r="A2" s="34"/>
      <c r="B2" s="8"/>
      <c r="C2" s="9" t="s">
        <v>1</v>
      </c>
      <c r="D2" s="9" t="s">
        <v>2</v>
      </c>
      <c r="E2" s="9" t="s">
        <v>3</v>
      </c>
      <c r="F2" s="10"/>
      <c r="G2" s="8"/>
      <c r="H2" s="9" t="s">
        <v>1</v>
      </c>
      <c r="I2" s="9" t="s">
        <v>2</v>
      </c>
      <c r="J2" s="9" t="s">
        <v>3</v>
      </c>
      <c r="K2" s="10"/>
      <c r="L2" s="8"/>
      <c r="M2" s="9" t="s">
        <v>1</v>
      </c>
      <c r="N2" s="9" t="s">
        <v>2</v>
      </c>
      <c r="O2" s="9" t="s">
        <v>3</v>
      </c>
      <c r="P2" s="10"/>
    </row>
    <row r="3" spans="1:16">
      <c r="A3" s="35" t="s">
        <v>58</v>
      </c>
      <c r="B3" s="1" t="s">
        <v>0</v>
      </c>
      <c r="C3" s="2">
        <v>2</v>
      </c>
      <c r="D3" s="2">
        <v>4</v>
      </c>
      <c r="E3" s="2">
        <f>D3*C3</f>
        <v>8</v>
      </c>
      <c r="F3" s="3"/>
      <c r="G3" s="1" t="s">
        <v>0</v>
      </c>
      <c r="H3" s="2">
        <v>2</v>
      </c>
      <c r="I3" s="2">
        <v>4</v>
      </c>
      <c r="J3" s="2">
        <f t="shared" ref="J3" si="0">I3*H3</f>
        <v>8</v>
      </c>
      <c r="K3" s="3"/>
      <c r="L3" s="1" t="s">
        <v>0</v>
      </c>
      <c r="M3" s="2">
        <v>3</v>
      </c>
      <c r="N3" s="2">
        <v>4</v>
      </c>
      <c r="O3" s="2">
        <f>N3*M3</f>
        <v>12</v>
      </c>
      <c r="P3" s="3"/>
    </row>
    <row r="4" spans="1:16">
      <c r="A4" s="35" t="s">
        <v>59</v>
      </c>
      <c r="B4" s="4" t="s">
        <v>64</v>
      </c>
      <c r="C4" s="5"/>
      <c r="D4" s="5"/>
      <c r="E4" s="5">
        <v>1</v>
      </c>
      <c r="F4" s="6"/>
      <c r="G4" s="4" t="s">
        <v>64</v>
      </c>
      <c r="H4" s="5"/>
      <c r="I4" s="5"/>
      <c r="J4" s="5">
        <v>1</v>
      </c>
      <c r="K4" s="6"/>
      <c r="L4" s="4" t="s">
        <v>64</v>
      </c>
      <c r="M4" s="5"/>
      <c r="N4" s="5"/>
      <c r="O4" s="5">
        <f t="shared" ref="O4" si="1">N4*M4</f>
        <v>0</v>
      </c>
      <c r="P4" s="6"/>
    </row>
    <row r="5" spans="1:16">
      <c r="A5" s="35" t="s">
        <v>60</v>
      </c>
      <c r="B5" s="4" t="s">
        <v>61</v>
      </c>
      <c r="C5" s="5"/>
      <c r="D5" s="5"/>
      <c r="E5" s="5">
        <v>255</v>
      </c>
      <c r="F5" s="6"/>
      <c r="G5" s="4" t="s">
        <v>61</v>
      </c>
      <c r="H5" s="5"/>
      <c r="I5" s="5"/>
      <c r="J5" s="5">
        <v>255</v>
      </c>
      <c r="K5" s="6"/>
      <c r="L5" s="4" t="s">
        <v>61</v>
      </c>
      <c r="M5" s="5"/>
      <c r="N5" s="5"/>
      <c r="O5" s="5">
        <v>255</v>
      </c>
      <c r="P5" s="6"/>
    </row>
    <row r="6" spans="1:16">
      <c r="A6" s="35">
        <v>3</v>
      </c>
      <c r="B6" s="4" t="s">
        <v>4</v>
      </c>
      <c r="C6" s="5"/>
      <c r="D6" s="5"/>
      <c r="E6" s="5">
        <f>ROUNDDOWN(2+((C3+7)/8),0)</f>
        <v>3</v>
      </c>
      <c r="F6" s="6"/>
      <c r="G6" s="4" t="s">
        <v>4</v>
      </c>
      <c r="H6" s="5"/>
      <c r="I6" s="5"/>
      <c r="J6" s="5">
        <f>ROUNDDOWN(2+((H3+7)/8),0)</f>
        <v>3</v>
      </c>
      <c r="K6" s="6"/>
      <c r="L6" s="4" t="s">
        <v>4</v>
      </c>
      <c r="M6" s="5"/>
      <c r="N6" s="5"/>
      <c r="O6" s="5">
        <f>ROUNDDOWN(2+((M3+7)/8),0)</f>
        <v>3</v>
      </c>
      <c r="P6" s="6"/>
    </row>
    <row r="7" spans="1:16">
      <c r="A7" s="35" t="s">
        <v>65</v>
      </c>
      <c r="B7" s="4" t="s">
        <v>63</v>
      </c>
      <c r="C7" s="5"/>
      <c r="D7" s="5"/>
      <c r="E7" s="5">
        <v>3</v>
      </c>
      <c r="F7" s="6"/>
      <c r="G7" s="4" t="s">
        <v>63</v>
      </c>
      <c r="H7" s="5"/>
      <c r="I7" s="5"/>
      <c r="J7" s="5">
        <v>35</v>
      </c>
      <c r="K7" s="6"/>
      <c r="L7" s="4" t="s">
        <v>63</v>
      </c>
      <c r="M7" s="5"/>
      <c r="N7" s="5"/>
      <c r="O7" s="5">
        <v>0</v>
      </c>
      <c r="P7" s="6"/>
    </row>
    <row r="8" spans="1:16" ht="15.75" thickBot="1">
      <c r="A8" s="35" t="s">
        <v>66</v>
      </c>
      <c r="B8" s="44" t="s">
        <v>62</v>
      </c>
      <c r="C8" s="11"/>
      <c r="D8" s="11"/>
      <c r="E8" s="11">
        <f>IF(E4=0,0,2+(E4*2)+E7)</f>
        <v>7</v>
      </c>
      <c r="F8" s="6"/>
      <c r="G8" s="44" t="s">
        <v>62</v>
      </c>
      <c r="H8" s="11">
        <v>1</v>
      </c>
      <c r="I8" s="11">
        <v>4</v>
      </c>
      <c r="J8" s="11">
        <f>IF(J4=0,0,2+(J4*2)+J7)</f>
        <v>39</v>
      </c>
      <c r="K8" s="6"/>
      <c r="L8" s="44" t="s">
        <v>62</v>
      </c>
      <c r="M8" s="11">
        <v>1</v>
      </c>
      <c r="N8" s="11">
        <v>4</v>
      </c>
      <c r="O8" s="11">
        <f>IF(O4=0,0,2+(O4*2)+O7)</f>
        <v>0</v>
      </c>
      <c r="P8" s="6"/>
    </row>
    <row r="9" spans="1:16" ht="15.75" thickTop="1">
      <c r="A9" s="35">
        <v>5</v>
      </c>
      <c r="B9" s="4" t="s">
        <v>75</v>
      </c>
      <c r="C9" s="5"/>
      <c r="D9" s="5"/>
      <c r="E9" s="5">
        <f>E3+E8+E6+4</f>
        <v>22</v>
      </c>
      <c r="F9" s="6" t="s">
        <v>13</v>
      </c>
      <c r="G9" s="4" t="s">
        <v>75</v>
      </c>
      <c r="H9" s="5"/>
      <c r="I9" s="5"/>
      <c r="J9" s="5">
        <f>J3+J8+J6+4</f>
        <v>54</v>
      </c>
      <c r="K9" s="6" t="s">
        <v>13</v>
      </c>
      <c r="L9" s="4" t="s">
        <v>75</v>
      </c>
      <c r="M9" s="5"/>
      <c r="N9" s="5"/>
      <c r="O9" s="5">
        <f>O3+O8+O6+4</f>
        <v>19</v>
      </c>
      <c r="P9" s="6" t="s">
        <v>13</v>
      </c>
    </row>
    <row r="10" spans="1:16">
      <c r="B10" s="4"/>
      <c r="C10" s="5"/>
      <c r="D10" s="5"/>
      <c r="E10" s="5"/>
      <c r="F10" s="6"/>
      <c r="G10" s="4"/>
      <c r="H10" s="5"/>
      <c r="I10" s="5"/>
      <c r="J10" s="5"/>
      <c r="K10" s="6"/>
      <c r="L10" s="4"/>
      <c r="M10" s="5"/>
      <c r="N10" s="5"/>
      <c r="O10" s="5"/>
      <c r="P10" s="6"/>
    </row>
    <row r="11" spans="1:16">
      <c r="B11" s="4"/>
      <c r="C11" s="5"/>
      <c r="D11" s="5"/>
      <c r="E11" s="5"/>
      <c r="F11" s="6"/>
      <c r="G11" s="4"/>
      <c r="H11" s="5"/>
      <c r="I11" s="5"/>
      <c r="J11" s="5"/>
      <c r="K11" s="6"/>
      <c r="L11" s="4"/>
      <c r="M11" s="5"/>
      <c r="N11" s="5"/>
      <c r="O11" s="5"/>
      <c r="P11" s="6"/>
    </row>
    <row r="12" spans="1:16">
      <c r="B12" s="4" t="s">
        <v>5</v>
      </c>
      <c r="C12" s="5">
        <v>1769</v>
      </c>
      <c r="D12" s="5"/>
      <c r="E12" s="5"/>
      <c r="F12" s="6"/>
      <c r="G12" s="4" t="s">
        <v>5</v>
      </c>
      <c r="H12" s="5">
        <v>1769</v>
      </c>
      <c r="I12" s="5"/>
      <c r="J12" s="5"/>
      <c r="K12" s="6"/>
      <c r="L12" s="4" t="s">
        <v>5</v>
      </c>
      <c r="M12" s="5">
        <v>1769</v>
      </c>
      <c r="N12" s="5"/>
      <c r="O12" s="5"/>
      <c r="P12" s="6"/>
    </row>
    <row r="13" spans="1:16">
      <c r="B13" s="4" t="s">
        <v>76</v>
      </c>
      <c r="C13" s="5">
        <v>101</v>
      </c>
      <c r="D13" s="5"/>
      <c r="E13" s="5"/>
      <c r="F13" s="6"/>
      <c r="G13" s="4" t="s">
        <v>76</v>
      </c>
      <c r="H13" s="5">
        <v>101</v>
      </c>
      <c r="I13" s="5"/>
      <c r="J13" s="5"/>
      <c r="K13" s="6"/>
      <c r="L13" s="4" t="s">
        <v>76</v>
      </c>
      <c r="M13" s="5">
        <v>101</v>
      </c>
      <c r="N13" s="5"/>
      <c r="O13" s="5"/>
      <c r="P13" s="6"/>
    </row>
    <row r="14" spans="1:16">
      <c r="B14" s="4" t="s">
        <v>6</v>
      </c>
      <c r="C14" s="5">
        <v>60</v>
      </c>
      <c r="D14" s="5" t="s">
        <v>8</v>
      </c>
      <c r="E14" s="5"/>
      <c r="F14" s="6"/>
      <c r="G14" s="4" t="s">
        <v>6</v>
      </c>
      <c r="H14" s="5">
        <v>60</v>
      </c>
      <c r="I14" s="5" t="s">
        <v>8</v>
      </c>
      <c r="J14" s="5"/>
      <c r="K14" s="6"/>
      <c r="L14" s="4" t="s">
        <v>6</v>
      </c>
      <c r="M14" s="5">
        <v>60</v>
      </c>
      <c r="N14" s="5" t="s">
        <v>8</v>
      </c>
      <c r="O14" s="5"/>
      <c r="P14" s="6"/>
    </row>
    <row r="15" spans="1:16">
      <c r="B15" s="4" t="s">
        <v>7</v>
      </c>
      <c r="C15" s="5">
        <v>30</v>
      </c>
      <c r="D15" s="5" t="s">
        <v>9</v>
      </c>
      <c r="E15" s="5"/>
      <c r="F15" s="6"/>
      <c r="G15" s="4" t="s">
        <v>7</v>
      </c>
      <c r="H15" s="5">
        <v>30</v>
      </c>
      <c r="I15" s="5" t="s">
        <v>9</v>
      </c>
      <c r="J15" s="5"/>
      <c r="K15" s="6"/>
      <c r="L15" s="4" t="s">
        <v>7</v>
      </c>
      <c r="M15" s="5">
        <v>30</v>
      </c>
      <c r="N15" s="5" t="s">
        <v>9</v>
      </c>
      <c r="O15" s="5"/>
      <c r="P15" s="6"/>
    </row>
    <row r="16" spans="1:16">
      <c r="B16" s="4" t="s">
        <v>10</v>
      </c>
      <c r="C16" s="5"/>
      <c r="D16" s="5"/>
      <c r="E16" s="5">
        <f>C15*60*60*24/C14</f>
        <v>43200</v>
      </c>
      <c r="F16" s="6"/>
      <c r="G16" s="4" t="s">
        <v>10</v>
      </c>
      <c r="H16" s="5"/>
      <c r="I16" s="5"/>
      <c r="J16" s="5">
        <f>H15*60*60*24/H14</f>
        <v>43200</v>
      </c>
      <c r="K16" s="6"/>
      <c r="L16" s="4" t="s">
        <v>10</v>
      </c>
      <c r="M16" s="5"/>
      <c r="N16" s="5"/>
      <c r="O16" s="5">
        <f>M15*60*60*24/M14</f>
        <v>43200</v>
      </c>
      <c r="P16" s="6"/>
    </row>
    <row r="17" spans="1:16">
      <c r="A17" s="35">
        <v>1</v>
      </c>
      <c r="B17" s="4" t="s">
        <v>77</v>
      </c>
      <c r="C17" s="5"/>
      <c r="D17" s="5"/>
      <c r="E17" s="5">
        <f>ROUNDUP(E16*(C12/C13),0)</f>
        <v>756642</v>
      </c>
      <c r="F17" s="6"/>
      <c r="G17" s="4" t="s">
        <v>77</v>
      </c>
      <c r="H17" s="5"/>
      <c r="I17" s="5"/>
      <c r="J17" s="5">
        <f>ROUNDUP(J16*(H12/H13),0)</f>
        <v>756642</v>
      </c>
      <c r="K17" s="6"/>
      <c r="L17" s="4" t="s">
        <v>77</v>
      </c>
      <c r="M17" s="5"/>
      <c r="N17" s="5"/>
      <c r="O17" s="5">
        <f>ROUNDUP(O16*(M12/M13),0)</f>
        <v>756642</v>
      </c>
      <c r="P17" s="6"/>
    </row>
    <row r="18" spans="1:16">
      <c r="B18" s="4" t="s">
        <v>19</v>
      </c>
      <c r="C18" s="5"/>
      <c r="D18" s="5"/>
      <c r="E18" s="5">
        <f>E16*C12</f>
        <v>76420800</v>
      </c>
      <c r="F18" s="6"/>
      <c r="G18" s="4" t="s">
        <v>19</v>
      </c>
      <c r="H18" s="5"/>
      <c r="I18" s="5"/>
      <c r="J18" s="5">
        <f>J16*H12</f>
        <v>76420800</v>
      </c>
      <c r="K18" s="6"/>
      <c r="L18" s="4" t="s">
        <v>19</v>
      </c>
      <c r="M18" s="5"/>
      <c r="N18" s="5"/>
      <c r="O18" s="5">
        <f>O16*M12</f>
        <v>76420800</v>
      </c>
      <c r="P18" s="6"/>
    </row>
    <row r="19" spans="1:16">
      <c r="B19" s="4"/>
      <c r="C19" s="5"/>
      <c r="D19" s="5"/>
      <c r="E19" s="5"/>
      <c r="F19" s="6"/>
      <c r="G19" s="4"/>
      <c r="H19" s="5"/>
      <c r="I19" s="5"/>
      <c r="J19" s="5"/>
      <c r="K19" s="6"/>
      <c r="L19" s="4"/>
      <c r="M19" s="5"/>
      <c r="N19" s="5"/>
      <c r="O19" s="5"/>
      <c r="P19" s="6"/>
    </row>
    <row r="20" spans="1:16">
      <c r="B20" s="4"/>
      <c r="C20" s="5"/>
      <c r="D20" s="5"/>
      <c r="E20" s="5"/>
      <c r="F20" s="6"/>
      <c r="G20" s="4"/>
      <c r="H20" s="5"/>
      <c r="I20" s="5"/>
      <c r="J20" s="5"/>
      <c r="K20" s="6"/>
      <c r="L20" s="4"/>
      <c r="M20" s="5"/>
      <c r="N20" s="5"/>
      <c r="O20" s="5"/>
      <c r="P20" s="6"/>
    </row>
    <row r="21" spans="1:16" s="24" customFormat="1">
      <c r="A21" s="36"/>
      <c r="B21" s="25" t="s">
        <v>23</v>
      </c>
      <c r="C21" s="26"/>
      <c r="D21" s="26"/>
      <c r="E21" s="26"/>
      <c r="F21" s="27"/>
      <c r="G21" s="25" t="s">
        <v>23</v>
      </c>
      <c r="H21" s="26"/>
      <c r="I21" s="26"/>
      <c r="J21" s="26"/>
      <c r="K21" s="27"/>
      <c r="L21" s="25" t="s">
        <v>23</v>
      </c>
      <c r="M21" s="26"/>
      <c r="N21" s="26"/>
      <c r="O21" s="26"/>
      <c r="P21" s="27"/>
    </row>
    <row r="22" spans="1:16">
      <c r="A22" s="35">
        <v>6</v>
      </c>
      <c r="B22" s="12" t="s">
        <v>16</v>
      </c>
      <c r="C22" s="13"/>
      <c r="D22" s="13"/>
      <c r="E22" s="13">
        <f>ROUNDDOWN((8096/(E9+2)),0)</f>
        <v>337</v>
      </c>
      <c r="F22" s="14"/>
      <c r="G22" s="12" t="s">
        <v>16</v>
      </c>
      <c r="H22" s="13"/>
      <c r="I22" s="13"/>
      <c r="J22" s="13">
        <f>ROUNDDOWN((8096/(J9+2)),0)</f>
        <v>144</v>
      </c>
      <c r="K22" s="14"/>
      <c r="L22" s="12" t="s">
        <v>16</v>
      </c>
      <c r="M22" s="13"/>
      <c r="N22" s="13"/>
      <c r="O22" s="13">
        <f>ROUNDDOWN((8096/(O9+2)),0)</f>
        <v>385</v>
      </c>
      <c r="P22" s="14"/>
    </row>
    <row r="23" spans="1:16">
      <c r="A23" s="35">
        <v>7</v>
      </c>
      <c r="B23" s="12" t="s">
        <v>17</v>
      </c>
      <c r="C23" s="13"/>
      <c r="D23" s="13"/>
      <c r="E23" s="13">
        <f>ROUNDDOWN(8096*((100-90)/100)/(E9+2),0)</f>
        <v>33</v>
      </c>
      <c r="F23" s="14"/>
      <c r="G23" s="12" t="s">
        <v>17</v>
      </c>
      <c r="H23" s="13"/>
      <c r="I23" s="13"/>
      <c r="J23" s="13">
        <f>ROUNDDOWN(8096*((100-90)/100)/(J9+2),0)</f>
        <v>14</v>
      </c>
      <c r="K23" s="14"/>
      <c r="L23" s="12" t="s">
        <v>17</v>
      </c>
      <c r="M23" s="13"/>
      <c r="N23" s="13"/>
      <c r="O23" s="13">
        <f>ROUNDDOWN(8096*((100-90)/100)/(O9+2),0)</f>
        <v>38</v>
      </c>
      <c r="P23" s="14"/>
    </row>
    <row r="24" spans="1:16">
      <c r="A24" s="35">
        <v>8</v>
      </c>
      <c r="B24" s="12" t="s">
        <v>18</v>
      </c>
      <c r="C24" s="13"/>
      <c r="D24" s="13"/>
      <c r="E24" s="13">
        <f>ROUNDUP(E17/(E22-E23),0)</f>
        <v>2489</v>
      </c>
      <c r="F24" s="14"/>
      <c r="G24" s="12" t="s">
        <v>18</v>
      </c>
      <c r="H24" s="13"/>
      <c r="I24" s="13"/>
      <c r="J24" s="13">
        <f>ROUNDUP(J17/(J22-J23),0)</f>
        <v>5821</v>
      </c>
      <c r="K24" s="14"/>
      <c r="L24" s="12" t="s">
        <v>18</v>
      </c>
      <c r="M24" s="13"/>
      <c r="N24" s="13"/>
      <c r="O24" s="13">
        <f>ROUNDUP(O17/(O22-O23),0)</f>
        <v>2181</v>
      </c>
      <c r="P24" s="14"/>
    </row>
    <row r="25" spans="1:16">
      <c r="A25" s="35">
        <v>9</v>
      </c>
      <c r="B25" s="12" t="s">
        <v>49</v>
      </c>
      <c r="C25" s="13"/>
      <c r="D25" s="13"/>
      <c r="E25" s="13">
        <f>E24*8192</f>
        <v>20389888</v>
      </c>
      <c r="F25" s="14" t="s">
        <v>13</v>
      </c>
      <c r="G25" s="12" t="s">
        <v>49</v>
      </c>
      <c r="H25" s="13"/>
      <c r="I25" s="13"/>
      <c r="J25" s="13">
        <f>J24*8192</f>
        <v>47685632</v>
      </c>
      <c r="K25" s="14" t="s">
        <v>13</v>
      </c>
      <c r="L25" s="12" t="s">
        <v>49</v>
      </c>
      <c r="M25" s="13"/>
      <c r="N25" s="13"/>
      <c r="O25" s="13">
        <f>O24*8192</f>
        <v>17866752</v>
      </c>
      <c r="P25" s="14" t="s">
        <v>13</v>
      </c>
    </row>
    <row r="26" spans="1:16">
      <c r="B26" s="12"/>
      <c r="C26" s="13"/>
      <c r="D26" s="13"/>
      <c r="E26" s="13">
        <f>E25/1024</f>
        <v>19912</v>
      </c>
      <c r="F26" s="14" t="s">
        <v>11</v>
      </c>
      <c r="G26" s="12"/>
      <c r="H26" s="13"/>
      <c r="I26" s="13"/>
      <c r="J26" s="13">
        <f>J25/1024</f>
        <v>46568</v>
      </c>
      <c r="K26" s="14" t="s">
        <v>11</v>
      </c>
      <c r="L26" s="12"/>
      <c r="M26" s="13"/>
      <c r="N26" s="13"/>
      <c r="O26" s="13">
        <f>O25/1024</f>
        <v>17448</v>
      </c>
      <c r="P26" s="14" t="s">
        <v>11</v>
      </c>
    </row>
    <row r="27" spans="1:16">
      <c r="B27" s="12"/>
      <c r="C27" s="13"/>
      <c r="D27" s="13"/>
      <c r="E27" s="48">
        <f>E26/1024</f>
        <v>19.4453125</v>
      </c>
      <c r="F27" s="14" t="s">
        <v>12</v>
      </c>
      <c r="G27" s="12"/>
      <c r="H27" s="13"/>
      <c r="I27" s="13"/>
      <c r="J27" s="48">
        <f>J26/1024</f>
        <v>45.4765625</v>
      </c>
      <c r="K27" s="14" t="s">
        <v>12</v>
      </c>
      <c r="L27" s="12"/>
      <c r="M27" s="13"/>
      <c r="N27" s="13"/>
      <c r="O27" s="48">
        <f>O26/1024</f>
        <v>17.0390625</v>
      </c>
      <c r="P27" s="14" t="s">
        <v>12</v>
      </c>
    </row>
    <row r="28" spans="1:16" ht="15.75" thickBot="1">
      <c r="B28" s="15"/>
      <c r="C28" s="16"/>
      <c r="D28" s="16"/>
      <c r="E28" s="45">
        <f>E27/1024</f>
        <v>1.898956298828125E-2</v>
      </c>
      <c r="F28" s="17" t="s">
        <v>14</v>
      </c>
      <c r="G28" s="15"/>
      <c r="H28" s="16"/>
      <c r="I28" s="16"/>
      <c r="J28" s="45">
        <f>J27/1024</f>
        <v>4.441070556640625E-2</v>
      </c>
      <c r="K28" s="17" t="s">
        <v>14</v>
      </c>
      <c r="L28" s="15"/>
      <c r="M28" s="16"/>
      <c r="N28" s="16"/>
      <c r="O28" s="45">
        <f>O27/1024</f>
        <v>1.663970947265625E-2</v>
      </c>
      <c r="P28" s="17" t="s">
        <v>14</v>
      </c>
    </row>
    <row r="29" spans="1:16">
      <c r="B29" s="18" t="s">
        <v>67</v>
      </c>
      <c r="C29" s="19"/>
      <c r="D29" s="19"/>
      <c r="E29" s="19"/>
      <c r="F29" s="20"/>
      <c r="G29" s="18" t="s">
        <v>67</v>
      </c>
      <c r="H29" s="19"/>
      <c r="I29" s="19"/>
      <c r="J29" s="19"/>
      <c r="K29" s="20"/>
      <c r="L29" s="18" t="s">
        <v>67</v>
      </c>
      <c r="M29" s="19"/>
      <c r="N29" s="19"/>
      <c r="O29" s="19"/>
      <c r="P29" s="20"/>
    </row>
    <row r="30" spans="1:16">
      <c r="A30" s="35" t="s">
        <v>53</v>
      </c>
      <c r="B30" s="4" t="s">
        <v>25</v>
      </c>
      <c r="C30" s="5"/>
      <c r="D30" s="5"/>
      <c r="E30" s="5">
        <v>2</v>
      </c>
      <c r="F30" s="6"/>
      <c r="G30" s="4" t="s">
        <v>25</v>
      </c>
      <c r="H30" s="5"/>
      <c r="I30" s="5"/>
      <c r="J30" s="5">
        <v>2</v>
      </c>
      <c r="K30" s="6"/>
      <c r="L30" s="4" t="s">
        <v>25</v>
      </c>
      <c r="M30" s="5"/>
      <c r="N30" s="5"/>
      <c r="O30" s="5">
        <v>2</v>
      </c>
      <c r="P30" s="6"/>
    </row>
    <row r="31" spans="1:16">
      <c r="A31" s="35" t="s">
        <v>54</v>
      </c>
      <c r="B31" s="4" t="s">
        <v>27</v>
      </c>
      <c r="C31" s="5">
        <v>2</v>
      </c>
      <c r="D31" s="5">
        <v>2</v>
      </c>
      <c r="E31" s="5">
        <f>D31*C31</f>
        <v>4</v>
      </c>
      <c r="F31" s="6"/>
      <c r="G31" s="4" t="s">
        <v>27</v>
      </c>
      <c r="H31" s="5">
        <v>2</v>
      </c>
      <c r="I31" s="5">
        <v>2</v>
      </c>
      <c r="J31" s="5">
        <f>I31*H31</f>
        <v>4</v>
      </c>
      <c r="K31" s="6"/>
      <c r="L31" s="4" t="s">
        <v>27</v>
      </c>
      <c r="M31" s="5">
        <v>2</v>
      </c>
      <c r="N31" s="5">
        <v>2</v>
      </c>
      <c r="O31" s="5">
        <f>N31*M31</f>
        <v>4</v>
      </c>
      <c r="P31" s="6"/>
    </row>
    <row r="32" spans="1:16">
      <c r="A32" s="35" t="s">
        <v>55</v>
      </c>
      <c r="B32" s="4" t="s">
        <v>26</v>
      </c>
      <c r="C32" s="5"/>
      <c r="D32" s="5"/>
      <c r="E32" s="5">
        <v>0</v>
      </c>
      <c r="F32" s="6"/>
      <c r="G32" s="4" t="s">
        <v>26</v>
      </c>
      <c r="H32" s="5"/>
      <c r="I32" s="5"/>
      <c r="J32" s="5">
        <v>0</v>
      </c>
      <c r="K32" s="6"/>
      <c r="L32" s="4" t="s">
        <v>26</v>
      </c>
      <c r="M32" s="5"/>
      <c r="N32" s="5"/>
      <c r="O32" s="5">
        <v>0</v>
      </c>
      <c r="P32" s="6"/>
    </row>
    <row r="33" spans="1:16">
      <c r="A33" s="35" t="s">
        <v>56</v>
      </c>
      <c r="B33" s="4" t="s">
        <v>28</v>
      </c>
      <c r="C33" s="5"/>
      <c r="D33" s="5"/>
      <c r="E33" s="5">
        <v>0</v>
      </c>
      <c r="F33" s="6"/>
      <c r="G33" s="4" t="s">
        <v>28</v>
      </c>
      <c r="H33" s="5"/>
      <c r="I33" s="5"/>
      <c r="J33" s="5">
        <v>0</v>
      </c>
      <c r="K33" s="6"/>
      <c r="L33" s="4" t="s">
        <v>28</v>
      </c>
      <c r="M33" s="5"/>
      <c r="N33" s="5"/>
      <c r="O33" s="5">
        <v>0</v>
      </c>
      <c r="P33" s="6"/>
    </row>
    <row r="34" spans="1:16">
      <c r="A34" s="35">
        <v>2</v>
      </c>
      <c r="B34" s="4" t="s">
        <v>29</v>
      </c>
      <c r="C34" s="5"/>
      <c r="D34" s="5"/>
      <c r="E34" s="5">
        <f>ROUNDDOWN(2+((E30+7)/8),0)</f>
        <v>3</v>
      </c>
      <c r="F34" s="6"/>
      <c r="G34" s="4" t="s">
        <v>29</v>
      </c>
      <c r="H34" s="5"/>
      <c r="I34" s="5"/>
      <c r="J34" s="5">
        <f>ROUNDDOWN(2+((J30+7)/8),0)</f>
        <v>3</v>
      </c>
      <c r="K34" s="6"/>
      <c r="L34" s="4" t="s">
        <v>29</v>
      </c>
      <c r="M34" s="5"/>
      <c r="N34" s="5"/>
      <c r="O34" s="5">
        <f>ROUNDDOWN(2+((O30+7)/8),0)</f>
        <v>3</v>
      </c>
      <c r="P34" s="6"/>
    </row>
    <row r="35" spans="1:16" ht="15.75" thickBot="1">
      <c r="A35" s="35">
        <v>3</v>
      </c>
      <c r="B35" s="44" t="s">
        <v>31</v>
      </c>
      <c r="C35" s="11"/>
      <c r="D35" s="11"/>
      <c r="E35" s="11">
        <f>IF(E32=0,0,(2+(E32*2)+E33))</f>
        <v>0</v>
      </c>
      <c r="F35" s="6"/>
      <c r="G35" s="44" t="s">
        <v>31</v>
      </c>
      <c r="H35" s="11"/>
      <c r="I35" s="11"/>
      <c r="J35" s="11">
        <f>IF(J32=0,0,(2+(J32*2)+J33))</f>
        <v>0</v>
      </c>
      <c r="K35" s="6"/>
      <c r="L35" s="44" t="s">
        <v>31</v>
      </c>
      <c r="M35" s="11"/>
      <c r="N35" s="11"/>
      <c r="O35" s="11">
        <f>IF(O32=0,0,(2+(O32*2)+O33))</f>
        <v>0</v>
      </c>
      <c r="P35" s="6"/>
    </row>
    <row r="36" spans="1:16" ht="15.75" thickTop="1">
      <c r="A36" s="35">
        <v>4</v>
      </c>
      <c r="B36" s="4" t="s">
        <v>30</v>
      </c>
      <c r="C36" s="5"/>
      <c r="D36" s="5"/>
      <c r="E36" s="5">
        <f>E31+E35+E34+1+8</f>
        <v>16</v>
      </c>
      <c r="F36" s="6" t="s">
        <v>13</v>
      </c>
      <c r="G36" s="4" t="s">
        <v>30</v>
      </c>
      <c r="H36" s="5"/>
      <c r="I36" s="5"/>
      <c r="J36" s="5">
        <f>J31+J35+J34+1+8</f>
        <v>16</v>
      </c>
      <c r="K36" s="6" t="s">
        <v>13</v>
      </c>
      <c r="L36" s="4" t="s">
        <v>30</v>
      </c>
      <c r="M36" s="5"/>
      <c r="N36" s="5"/>
      <c r="O36" s="5">
        <f>O31+O35+O34+1+8</f>
        <v>16</v>
      </c>
      <c r="P36" s="6" t="s">
        <v>13</v>
      </c>
    </row>
    <row r="37" spans="1:16" ht="15.75" thickBot="1">
      <c r="B37" s="21"/>
      <c r="C37" s="22"/>
      <c r="D37" s="22"/>
      <c r="E37" s="22"/>
      <c r="F37" s="23"/>
      <c r="G37" s="21"/>
      <c r="H37" s="22"/>
      <c r="I37" s="22"/>
      <c r="J37" s="22"/>
      <c r="K37" s="23"/>
      <c r="L37" s="21"/>
      <c r="M37" s="22"/>
      <c r="N37" s="22"/>
      <c r="O37" s="22"/>
      <c r="P37" s="23"/>
    </row>
    <row r="38" spans="1:16" s="24" customFormat="1">
      <c r="A38" s="36"/>
      <c r="B38" s="28" t="s">
        <v>24</v>
      </c>
      <c r="C38" s="29"/>
      <c r="D38" s="29"/>
      <c r="E38" s="29"/>
      <c r="F38" s="30"/>
      <c r="G38" s="28" t="s">
        <v>24</v>
      </c>
      <c r="H38" s="29"/>
      <c r="I38" s="29"/>
      <c r="J38" s="29"/>
      <c r="K38" s="30"/>
      <c r="L38" s="28" t="s">
        <v>24</v>
      </c>
      <c r="M38" s="29"/>
      <c r="N38" s="29"/>
      <c r="O38" s="29"/>
      <c r="P38" s="30"/>
    </row>
    <row r="39" spans="1:16">
      <c r="A39" s="35">
        <v>5</v>
      </c>
      <c r="B39" s="12" t="s">
        <v>32</v>
      </c>
      <c r="C39" s="13"/>
      <c r="D39" s="13"/>
      <c r="E39" s="13">
        <f>ROUNDDOWN(8096/(E36+2),0)</f>
        <v>449</v>
      </c>
      <c r="F39" s="14"/>
      <c r="G39" s="12" t="s">
        <v>32</v>
      </c>
      <c r="H39" s="13"/>
      <c r="I39" s="13"/>
      <c r="J39" s="13">
        <f>ROUNDDOWN(8096/(J36+2),0)</f>
        <v>449</v>
      </c>
      <c r="K39" s="14"/>
      <c r="L39" s="12" t="s">
        <v>32</v>
      </c>
      <c r="M39" s="13"/>
      <c r="N39" s="13"/>
      <c r="O39" s="13">
        <f>ROUNDDOWN(8096/(O36+2),0)</f>
        <v>449</v>
      </c>
      <c r="P39" s="14"/>
    </row>
    <row r="40" spans="1:16">
      <c r="A40" s="37" t="s">
        <v>50</v>
      </c>
      <c r="B40" s="12" t="s">
        <v>33</v>
      </c>
      <c r="C40" s="13"/>
      <c r="D40" s="13"/>
      <c r="E40" s="13">
        <f>ROUNDUP(((E25/8192)/E39),0)</f>
        <v>6</v>
      </c>
      <c r="F40" s="14"/>
      <c r="G40" s="12" t="s">
        <v>33</v>
      </c>
      <c r="H40" s="13"/>
      <c r="I40" s="13"/>
      <c r="J40" s="13">
        <f>ROUNDUP(((J25/8192)/J39),0)</f>
        <v>13</v>
      </c>
      <c r="K40" s="14"/>
      <c r="L40" s="12" t="s">
        <v>33</v>
      </c>
      <c r="M40" s="13"/>
      <c r="N40" s="13"/>
      <c r="O40" s="13">
        <f>ROUNDUP(((O25/8192)/O39),0)</f>
        <v>5</v>
      </c>
      <c r="P40" s="14"/>
    </row>
    <row r="41" spans="1:16">
      <c r="A41" s="35">
        <v>6.1</v>
      </c>
      <c r="B41" s="12" t="s">
        <v>34</v>
      </c>
      <c r="C41" s="13"/>
      <c r="D41" s="13"/>
      <c r="E41" s="13">
        <f>ROUNDUP(E40/E$39,0)</f>
        <v>1</v>
      </c>
      <c r="F41" s="14"/>
      <c r="G41" s="12" t="s">
        <v>34</v>
      </c>
      <c r="H41" s="13"/>
      <c r="I41" s="13"/>
      <c r="J41" s="13">
        <f>ROUNDUP(J40/J$39,0)</f>
        <v>1</v>
      </c>
      <c r="K41" s="14"/>
      <c r="L41" s="12" t="s">
        <v>34</v>
      </c>
      <c r="M41" s="13"/>
      <c r="N41" s="13"/>
      <c r="O41" s="13">
        <f>ROUNDUP(O40/O$39,0)</f>
        <v>1</v>
      </c>
      <c r="P41" s="14"/>
    </row>
    <row r="42" spans="1:16">
      <c r="A42" s="35">
        <v>6.2</v>
      </c>
      <c r="B42" s="12" t="s">
        <v>36</v>
      </c>
      <c r="C42" s="13"/>
      <c r="D42" s="13"/>
      <c r="E42" s="13">
        <f>ROUNDUP(E41/E$39,0)</f>
        <v>1</v>
      </c>
      <c r="F42" s="14"/>
      <c r="G42" s="12" t="s">
        <v>36</v>
      </c>
      <c r="H42" s="13"/>
      <c r="I42" s="13"/>
      <c r="J42" s="13">
        <f>ROUNDUP(J41/J$39,0)</f>
        <v>1</v>
      </c>
      <c r="K42" s="14"/>
      <c r="L42" s="12" t="s">
        <v>36</v>
      </c>
      <c r="M42" s="13"/>
      <c r="N42" s="13"/>
      <c r="O42" s="13">
        <f>ROUNDUP(O41/O$39,0)</f>
        <v>1</v>
      </c>
      <c r="P42" s="14"/>
    </row>
    <row r="43" spans="1:16">
      <c r="A43" s="35" t="s">
        <v>51</v>
      </c>
      <c r="B43" s="12" t="s">
        <v>35</v>
      </c>
      <c r="C43" s="13"/>
      <c r="D43" s="13"/>
      <c r="E43" s="13"/>
      <c r="F43" s="14"/>
      <c r="G43" s="12" t="s">
        <v>35</v>
      </c>
      <c r="H43" s="13"/>
      <c r="I43" s="13"/>
      <c r="J43" s="13"/>
      <c r="K43" s="14"/>
      <c r="L43" s="12" t="s">
        <v>35</v>
      </c>
      <c r="M43" s="13"/>
      <c r="N43" s="13"/>
      <c r="O43" s="13"/>
      <c r="P43" s="14"/>
    </row>
    <row r="44" spans="1:16">
      <c r="A44" s="35" t="s">
        <v>52</v>
      </c>
      <c r="B44" s="12" t="s">
        <v>37</v>
      </c>
      <c r="C44" s="13"/>
      <c r="D44" s="13"/>
      <c r="E44" s="13">
        <f>SUM(E40:E42)</f>
        <v>8</v>
      </c>
      <c r="F44" s="14"/>
      <c r="G44" s="12" t="s">
        <v>37</v>
      </c>
      <c r="H44" s="13"/>
      <c r="I44" s="13"/>
      <c r="J44" s="13">
        <f>SUM(J40:J42)</f>
        <v>15</v>
      </c>
      <c r="K44" s="14"/>
      <c r="L44" s="12" t="s">
        <v>37</v>
      </c>
      <c r="M44" s="13"/>
      <c r="N44" s="13"/>
      <c r="O44" s="13">
        <f>SUM(O40:O42)</f>
        <v>7</v>
      </c>
      <c r="P44" s="14"/>
    </row>
    <row r="45" spans="1:16">
      <c r="A45" s="35">
        <v>7</v>
      </c>
      <c r="B45" s="12" t="s">
        <v>38</v>
      </c>
      <c r="C45" s="13"/>
      <c r="D45" s="13"/>
      <c r="E45" s="13">
        <f>8192*E44</f>
        <v>65536</v>
      </c>
      <c r="F45" s="14" t="s">
        <v>13</v>
      </c>
      <c r="G45" s="12" t="s">
        <v>38</v>
      </c>
      <c r="H45" s="13"/>
      <c r="I45" s="13"/>
      <c r="J45" s="13">
        <f>8192*J44</f>
        <v>122880</v>
      </c>
      <c r="K45" s="14" t="s">
        <v>13</v>
      </c>
      <c r="L45" s="12" t="s">
        <v>38</v>
      </c>
      <c r="M45" s="13"/>
      <c r="N45" s="13"/>
      <c r="O45" s="13">
        <f>8192*O44</f>
        <v>57344</v>
      </c>
      <c r="P45" s="14" t="s">
        <v>13</v>
      </c>
    </row>
    <row r="46" spans="1:16">
      <c r="B46" s="12"/>
      <c r="C46" s="13"/>
      <c r="D46" s="13"/>
      <c r="E46" s="13">
        <f>E45/1024</f>
        <v>64</v>
      </c>
      <c r="F46" s="14" t="s">
        <v>11</v>
      </c>
      <c r="G46" s="12"/>
      <c r="H46" s="13"/>
      <c r="I46" s="13"/>
      <c r="J46" s="13">
        <f>J45/1024</f>
        <v>120</v>
      </c>
      <c r="K46" s="14" t="s">
        <v>11</v>
      </c>
      <c r="L46" s="12"/>
      <c r="M46" s="13"/>
      <c r="N46" s="13"/>
      <c r="O46" s="13">
        <f>O45/1024</f>
        <v>56</v>
      </c>
      <c r="P46" s="14" t="s">
        <v>11</v>
      </c>
    </row>
    <row r="47" spans="1:16">
      <c r="B47" s="12"/>
      <c r="C47" s="13"/>
      <c r="D47" s="13"/>
      <c r="E47" s="48">
        <f>E46/1024</f>
        <v>6.25E-2</v>
      </c>
      <c r="F47" s="14" t="s">
        <v>12</v>
      </c>
      <c r="G47" s="12"/>
      <c r="H47" s="13"/>
      <c r="I47" s="13"/>
      <c r="J47" s="48">
        <f>J46/1024</f>
        <v>0.1171875</v>
      </c>
      <c r="K47" s="14" t="s">
        <v>12</v>
      </c>
      <c r="L47" s="12"/>
      <c r="M47" s="13"/>
      <c r="N47" s="13"/>
      <c r="O47" s="48">
        <f>O46/1024</f>
        <v>5.46875E-2</v>
      </c>
      <c r="P47" s="14" t="s">
        <v>12</v>
      </c>
    </row>
    <row r="48" spans="1:16" ht="15.75" thickBot="1">
      <c r="B48" s="15"/>
      <c r="C48" s="16"/>
      <c r="D48" s="16"/>
      <c r="E48" s="45">
        <f>E47/1024</f>
        <v>6.103515625E-5</v>
      </c>
      <c r="F48" s="17" t="s">
        <v>14</v>
      </c>
      <c r="G48" s="15"/>
      <c r="H48" s="16"/>
      <c r="I48" s="16"/>
      <c r="J48" s="45">
        <f>J47/1024</f>
        <v>1.1444091796875E-4</v>
      </c>
      <c r="K48" s="17" t="s">
        <v>14</v>
      </c>
      <c r="L48" s="15"/>
      <c r="M48" s="16"/>
      <c r="N48" s="16"/>
      <c r="O48" s="45">
        <f>O47/1024</f>
        <v>5.340576171875E-5</v>
      </c>
      <c r="P48" s="17" t="s">
        <v>14</v>
      </c>
    </row>
    <row r="49" spans="1:16">
      <c r="B49" s="18" t="s">
        <v>68</v>
      </c>
      <c r="C49" s="19"/>
      <c r="D49" s="19"/>
      <c r="E49" s="19"/>
      <c r="F49" s="20"/>
      <c r="G49" s="18" t="s">
        <v>68</v>
      </c>
      <c r="H49" s="19"/>
      <c r="I49" s="19"/>
      <c r="J49" s="19"/>
      <c r="K49" s="20"/>
      <c r="L49" s="18" t="s">
        <v>68</v>
      </c>
      <c r="M49" s="19"/>
      <c r="N49" s="19"/>
      <c r="O49" s="19"/>
      <c r="P49" s="20"/>
    </row>
    <row r="50" spans="1:16">
      <c r="A50" s="35" t="s">
        <v>53</v>
      </c>
      <c r="B50" s="4" t="s">
        <v>25</v>
      </c>
      <c r="C50" s="5"/>
      <c r="D50" s="5"/>
      <c r="E50" s="5">
        <v>1</v>
      </c>
      <c r="F50" s="6"/>
      <c r="G50" s="4" t="s">
        <v>25</v>
      </c>
      <c r="H50" s="5"/>
      <c r="I50" s="5"/>
      <c r="J50" s="5">
        <v>1</v>
      </c>
      <c r="K50" s="6"/>
      <c r="L50" s="4" t="s">
        <v>25</v>
      </c>
      <c r="M50" s="5"/>
      <c r="N50" s="5"/>
      <c r="O50" s="5">
        <v>1</v>
      </c>
      <c r="P50" s="6"/>
    </row>
    <row r="51" spans="1:16">
      <c r="A51" s="35" t="s">
        <v>54</v>
      </c>
      <c r="B51" s="4" t="s">
        <v>27</v>
      </c>
      <c r="C51" s="5">
        <v>1</v>
      </c>
      <c r="D51" s="5">
        <v>2</v>
      </c>
      <c r="E51" s="5">
        <f>D51*C51</f>
        <v>2</v>
      </c>
      <c r="F51" s="6"/>
      <c r="G51" s="4" t="s">
        <v>27</v>
      </c>
      <c r="H51" s="5">
        <v>1</v>
      </c>
      <c r="I51" s="5">
        <v>2</v>
      </c>
      <c r="J51" s="5">
        <f>I51*H51</f>
        <v>2</v>
      </c>
      <c r="K51" s="6"/>
      <c r="L51" s="4" t="s">
        <v>27</v>
      </c>
      <c r="M51" s="5">
        <v>1</v>
      </c>
      <c r="N51" s="5">
        <v>2</v>
      </c>
      <c r="O51" s="5">
        <f>N51*M51</f>
        <v>2</v>
      </c>
      <c r="P51" s="6"/>
    </row>
    <row r="52" spans="1:16">
      <c r="A52" s="35" t="s">
        <v>55</v>
      </c>
      <c r="B52" s="4" t="s">
        <v>26</v>
      </c>
      <c r="C52" s="5"/>
      <c r="D52" s="5"/>
      <c r="E52" s="5">
        <v>0</v>
      </c>
      <c r="F52" s="6"/>
      <c r="G52" s="4" t="s">
        <v>26</v>
      </c>
      <c r="H52" s="5"/>
      <c r="I52" s="5"/>
      <c r="J52" s="5">
        <v>0</v>
      </c>
      <c r="K52" s="6"/>
      <c r="L52" s="4" t="s">
        <v>26</v>
      </c>
      <c r="M52" s="5"/>
      <c r="N52" s="5"/>
      <c r="O52" s="5">
        <v>0</v>
      </c>
      <c r="P52" s="6"/>
    </row>
    <row r="53" spans="1:16">
      <c r="A53" s="35" t="s">
        <v>56</v>
      </c>
      <c r="B53" s="4" t="s">
        <v>28</v>
      </c>
      <c r="C53" s="5"/>
      <c r="D53" s="5"/>
      <c r="E53" s="5">
        <v>0</v>
      </c>
      <c r="F53" s="6"/>
      <c r="G53" s="4" t="s">
        <v>28</v>
      </c>
      <c r="H53" s="5"/>
      <c r="I53" s="5"/>
      <c r="J53" s="5">
        <v>0</v>
      </c>
      <c r="K53" s="6"/>
      <c r="L53" s="4" t="s">
        <v>28</v>
      </c>
      <c r="M53" s="5"/>
      <c r="N53" s="5"/>
      <c r="O53" s="5">
        <v>0</v>
      </c>
      <c r="P53" s="6"/>
    </row>
    <row r="54" spans="1:16">
      <c r="A54" s="35">
        <v>2</v>
      </c>
      <c r="B54" s="4" t="s">
        <v>29</v>
      </c>
      <c r="C54" s="5"/>
      <c r="D54" s="5"/>
      <c r="E54" s="5">
        <f>ROUNDDOWN(2+((E50+7)/8),0)</f>
        <v>3</v>
      </c>
      <c r="F54" s="6"/>
      <c r="G54" s="4" t="s">
        <v>29</v>
      </c>
      <c r="H54" s="5"/>
      <c r="I54" s="5"/>
      <c r="J54" s="5">
        <f>ROUNDDOWN(2+((J50+7)/8),0)</f>
        <v>3</v>
      </c>
      <c r="K54" s="6"/>
      <c r="L54" s="4" t="s">
        <v>29</v>
      </c>
      <c r="M54" s="5"/>
      <c r="N54" s="5"/>
      <c r="O54" s="5">
        <f>ROUNDDOWN(2+((O50+7)/8),0)</f>
        <v>3</v>
      </c>
      <c r="P54" s="6"/>
    </row>
    <row r="55" spans="1:16" ht="15.75" thickBot="1">
      <c r="A55" s="35">
        <v>3</v>
      </c>
      <c r="B55" s="44" t="s">
        <v>31</v>
      </c>
      <c r="C55" s="11"/>
      <c r="D55" s="11"/>
      <c r="E55" s="11">
        <f>IF(E52=0,0,(2+(E52*2)+E53))</f>
        <v>0</v>
      </c>
      <c r="F55" s="6"/>
      <c r="G55" s="44" t="s">
        <v>31</v>
      </c>
      <c r="H55" s="11"/>
      <c r="I55" s="11"/>
      <c r="J55" s="11">
        <f>IF(J52=0,0,(2+(J52*2)+J53))</f>
        <v>0</v>
      </c>
      <c r="K55" s="6"/>
      <c r="L55" s="44" t="s">
        <v>31</v>
      </c>
      <c r="M55" s="11"/>
      <c r="N55" s="11"/>
      <c r="O55" s="11">
        <f>IF(O52=0,0,(2+(O52*2)+O53))</f>
        <v>0</v>
      </c>
      <c r="P55" s="6"/>
    </row>
    <row r="56" spans="1:16" ht="15.75" thickTop="1">
      <c r="A56" s="35">
        <v>4</v>
      </c>
      <c r="B56" s="4" t="s">
        <v>30</v>
      </c>
      <c r="C56" s="5"/>
      <c r="D56" s="5"/>
      <c r="E56" s="5">
        <f>E51+E55+E54+1+8</f>
        <v>14</v>
      </c>
      <c r="F56" s="6" t="s">
        <v>13</v>
      </c>
      <c r="G56" s="4" t="s">
        <v>30</v>
      </c>
      <c r="H56" s="5"/>
      <c r="I56" s="5"/>
      <c r="J56" s="5">
        <f>J51+J55+J54+1+8</f>
        <v>14</v>
      </c>
      <c r="K56" s="6" t="s">
        <v>13</v>
      </c>
      <c r="L56" s="4" t="s">
        <v>30</v>
      </c>
      <c r="M56" s="5"/>
      <c r="N56" s="5"/>
      <c r="O56" s="5">
        <f>O51+O55+O54+1+8</f>
        <v>14</v>
      </c>
      <c r="P56" s="6" t="s">
        <v>13</v>
      </c>
    </row>
    <row r="57" spans="1:16">
      <c r="B57" s="4"/>
      <c r="C57" s="5"/>
      <c r="D57" s="5"/>
      <c r="E57" s="5"/>
      <c r="F57" s="6"/>
      <c r="G57" s="4"/>
      <c r="H57" s="5"/>
      <c r="I57" s="5"/>
      <c r="J57" s="5"/>
      <c r="K57" s="6"/>
      <c r="L57" s="4"/>
      <c r="M57" s="5"/>
      <c r="N57" s="5"/>
      <c r="O57" s="5"/>
      <c r="P57" s="6"/>
    </row>
    <row r="58" spans="1:16" s="24" customFormat="1">
      <c r="A58" s="36"/>
      <c r="B58" s="25" t="s">
        <v>39</v>
      </c>
      <c r="C58" s="26"/>
      <c r="D58" s="26"/>
      <c r="E58" s="26"/>
      <c r="F58" s="27"/>
      <c r="G58" s="25" t="s">
        <v>39</v>
      </c>
      <c r="H58" s="26"/>
      <c r="I58" s="26"/>
      <c r="J58" s="26"/>
      <c r="K58" s="27"/>
      <c r="L58" s="25" t="s">
        <v>39</v>
      </c>
      <c r="M58" s="26"/>
      <c r="N58" s="26"/>
      <c r="O58" s="26"/>
      <c r="P58" s="27"/>
    </row>
    <row r="59" spans="1:16">
      <c r="A59" s="35">
        <v>5</v>
      </c>
      <c r="B59" s="12" t="s">
        <v>42</v>
      </c>
      <c r="C59" s="13"/>
      <c r="D59" s="13"/>
      <c r="E59" s="13">
        <f>ROUNDDOWN((8096/(E56+2)),0)</f>
        <v>506</v>
      </c>
      <c r="F59" s="14"/>
      <c r="G59" s="12" t="s">
        <v>42</v>
      </c>
      <c r="H59" s="13"/>
      <c r="I59" s="13"/>
      <c r="J59" s="13">
        <f>ROUNDDOWN((8096/(J56+2)),0)</f>
        <v>506</v>
      </c>
      <c r="K59" s="14"/>
      <c r="L59" s="12" t="s">
        <v>42</v>
      </c>
      <c r="M59" s="13"/>
      <c r="N59" s="13"/>
      <c r="O59" s="13">
        <f>ROUNDDOWN((8096/(O56+2)),0)</f>
        <v>506</v>
      </c>
      <c r="P59" s="14"/>
    </row>
    <row r="60" spans="1:16">
      <c r="A60" s="35">
        <v>6</v>
      </c>
      <c r="B60" s="12" t="s">
        <v>40</v>
      </c>
      <c r="C60" s="13"/>
      <c r="D60" s="13"/>
      <c r="E60" s="13">
        <f>E36+E51+E55+E54+1</f>
        <v>22</v>
      </c>
      <c r="F60" s="14"/>
      <c r="G60" s="12" t="s">
        <v>40</v>
      </c>
      <c r="H60" s="13"/>
      <c r="I60" s="13"/>
      <c r="J60" s="13">
        <f>J36+J51+J55+J54+1</f>
        <v>22</v>
      </c>
      <c r="K60" s="14"/>
      <c r="L60" s="12" t="s">
        <v>40</v>
      </c>
      <c r="M60" s="13"/>
      <c r="N60" s="13"/>
      <c r="O60" s="13">
        <f>O36+O51+O55+O54+1</f>
        <v>22</v>
      </c>
      <c r="P60" s="14"/>
    </row>
    <row r="61" spans="1:16">
      <c r="A61" s="35">
        <v>7</v>
      </c>
      <c r="B61" s="12" t="s">
        <v>41</v>
      </c>
      <c r="C61" s="13"/>
      <c r="D61" s="13"/>
      <c r="E61" s="13">
        <f>ROUNDDOWN((8096)/(E60+2),0)</f>
        <v>337</v>
      </c>
      <c r="F61" s="14"/>
      <c r="G61" s="12" t="s">
        <v>41</v>
      </c>
      <c r="H61" s="13"/>
      <c r="I61" s="13"/>
      <c r="J61" s="13">
        <f>ROUNDDOWN((8096)/(J60+2),0)</f>
        <v>337</v>
      </c>
      <c r="K61" s="14"/>
      <c r="L61" s="12" t="s">
        <v>41</v>
      </c>
      <c r="M61" s="13"/>
      <c r="N61" s="13"/>
      <c r="O61" s="13">
        <f>ROUNDDOWN((8096)/(O60+2),0)</f>
        <v>337</v>
      </c>
      <c r="P61" s="14"/>
    </row>
    <row r="62" spans="1:16">
      <c r="A62" s="35">
        <v>8</v>
      </c>
      <c r="B62" s="12" t="s">
        <v>43</v>
      </c>
      <c r="C62" s="13"/>
      <c r="D62" s="13"/>
      <c r="E62" s="13">
        <f>ROUNDDOWN((8096*((100-90)/100)/E60),0)</f>
        <v>36</v>
      </c>
      <c r="F62" s="14"/>
      <c r="G62" s="12" t="s">
        <v>43</v>
      </c>
      <c r="H62" s="13"/>
      <c r="I62" s="13"/>
      <c r="J62" s="13">
        <f>ROUNDDOWN((8096*((100-90)/100)/J60),0)</f>
        <v>36</v>
      </c>
      <c r="K62" s="14"/>
      <c r="L62" s="12" t="s">
        <v>43</v>
      </c>
      <c r="M62" s="13"/>
      <c r="N62" s="13"/>
      <c r="O62" s="13">
        <f>ROUNDDOWN((8096*((100-90)/100)/O60),0)</f>
        <v>36</v>
      </c>
      <c r="P62" s="14"/>
    </row>
    <row r="63" spans="1:16">
      <c r="A63" s="37" t="s">
        <v>44</v>
      </c>
      <c r="B63" s="12" t="s">
        <v>33</v>
      </c>
      <c r="C63" s="13"/>
      <c r="D63" s="13"/>
      <c r="E63" s="13">
        <f>ROUNDUP(E17/(E61-E62),0)</f>
        <v>2514</v>
      </c>
      <c r="F63" s="14"/>
      <c r="G63" s="12" t="s">
        <v>33</v>
      </c>
      <c r="H63" s="13"/>
      <c r="I63" s="13"/>
      <c r="J63" s="13">
        <f>ROUNDUP(J17/(J61-J62),0)</f>
        <v>2514</v>
      </c>
      <c r="K63" s="14"/>
      <c r="L63" s="12" t="s">
        <v>33</v>
      </c>
      <c r="M63" s="13"/>
      <c r="N63" s="13"/>
      <c r="O63" s="13">
        <f>ROUNDUP(O17/(O61-O62),0)</f>
        <v>2514</v>
      </c>
      <c r="P63" s="14"/>
    </row>
    <row r="64" spans="1:16">
      <c r="A64" s="37" t="s">
        <v>45</v>
      </c>
      <c r="B64" s="12" t="s">
        <v>34</v>
      </c>
      <c r="C64" s="13"/>
      <c r="D64" s="13"/>
      <c r="E64" s="13">
        <f>ROUNDUP(E63/E$59,0)</f>
        <v>5</v>
      </c>
      <c r="F64" s="14"/>
      <c r="G64" s="12" t="s">
        <v>34</v>
      </c>
      <c r="H64" s="13"/>
      <c r="I64" s="13"/>
      <c r="J64" s="13">
        <f>ROUNDUP(J63/J$59,0)</f>
        <v>5</v>
      </c>
      <c r="K64" s="14"/>
      <c r="L64" s="12" t="s">
        <v>34</v>
      </c>
      <c r="M64" s="13"/>
      <c r="N64" s="13"/>
      <c r="O64" s="13">
        <f>ROUNDUP(O63/O$59,0)</f>
        <v>5</v>
      </c>
      <c r="P64" s="14"/>
    </row>
    <row r="65" spans="1:16">
      <c r="A65" s="37" t="s">
        <v>46</v>
      </c>
      <c r="B65" s="12" t="s">
        <v>36</v>
      </c>
      <c r="C65" s="13"/>
      <c r="D65" s="13"/>
      <c r="E65" s="13">
        <f>ROUNDUP(E64/E$59,0)</f>
        <v>1</v>
      </c>
      <c r="F65" s="14"/>
      <c r="G65" s="12" t="s">
        <v>36</v>
      </c>
      <c r="H65" s="13"/>
      <c r="I65" s="13"/>
      <c r="J65" s="13">
        <f>ROUNDUP(J64/J$59,0)</f>
        <v>1</v>
      </c>
      <c r="K65" s="14"/>
      <c r="L65" s="12" t="s">
        <v>36</v>
      </c>
      <c r="M65" s="13"/>
      <c r="N65" s="13"/>
      <c r="O65" s="13">
        <f>ROUNDUP(O64/O$59,0)</f>
        <v>1</v>
      </c>
      <c r="P65" s="14"/>
    </row>
    <row r="66" spans="1:16">
      <c r="A66" s="37" t="s">
        <v>47</v>
      </c>
      <c r="B66" s="12" t="s">
        <v>35</v>
      </c>
      <c r="C66" s="13"/>
      <c r="D66" s="13"/>
      <c r="E66" s="13"/>
      <c r="F66" s="14"/>
      <c r="G66" s="12" t="s">
        <v>35</v>
      </c>
      <c r="H66" s="13"/>
      <c r="I66" s="13"/>
      <c r="J66" s="13"/>
      <c r="K66" s="14"/>
      <c r="L66" s="12" t="s">
        <v>35</v>
      </c>
      <c r="M66" s="13"/>
      <c r="N66" s="13"/>
      <c r="O66" s="13"/>
      <c r="P66" s="14"/>
    </row>
    <row r="67" spans="1:16">
      <c r="A67" s="35" t="s">
        <v>57</v>
      </c>
      <c r="B67" s="12" t="s">
        <v>37</v>
      </c>
      <c r="C67" s="13"/>
      <c r="D67" s="13"/>
      <c r="E67" s="13">
        <f>SUM(E63:E65)</f>
        <v>2520</v>
      </c>
      <c r="F67" s="14"/>
      <c r="G67" s="12" t="s">
        <v>37</v>
      </c>
      <c r="H67" s="13"/>
      <c r="I67" s="13"/>
      <c r="J67" s="13">
        <f>SUM(J63:J65)</f>
        <v>2520</v>
      </c>
      <c r="K67" s="14"/>
      <c r="L67" s="12" t="s">
        <v>37</v>
      </c>
      <c r="M67" s="13"/>
      <c r="N67" s="13"/>
      <c r="O67" s="13">
        <f>SUM(O63:O65)</f>
        <v>2520</v>
      </c>
      <c r="P67" s="14"/>
    </row>
    <row r="68" spans="1:16">
      <c r="A68" s="35">
        <v>10</v>
      </c>
      <c r="B68" s="12" t="s">
        <v>38</v>
      </c>
      <c r="C68" s="13"/>
      <c r="D68" s="13"/>
      <c r="E68" s="13">
        <f>8192*E67</f>
        <v>20643840</v>
      </c>
      <c r="F68" s="14" t="s">
        <v>13</v>
      </c>
      <c r="G68" s="12" t="s">
        <v>38</v>
      </c>
      <c r="H68" s="13"/>
      <c r="I68" s="13"/>
      <c r="J68" s="13">
        <f>8192*J67</f>
        <v>20643840</v>
      </c>
      <c r="K68" s="14" t="s">
        <v>13</v>
      </c>
      <c r="L68" s="12" t="s">
        <v>38</v>
      </c>
      <c r="M68" s="13"/>
      <c r="N68" s="13"/>
      <c r="O68" s="13">
        <f>8192*O67</f>
        <v>20643840</v>
      </c>
      <c r="P68" s="14" t="s">
        <v>13</v>
      </c>
    </row>
    <row r="69" spans="1:16">
      <c r="B69" s="12"/>
      <c r="C69" s="13"/>
      <c r="D69" s="13"/>
      <c r="E69" s="13">
        <f>E68/1024</f>
        <v>20160</v>
      </c>
      <c r="F69" s="14" t="s">
        <v>11</v>
      </c>
      <c r="G69" s="12"/>
      <c r="H69" s="13"/>
      <c r="I69" s="13"/>
      <c r="J69" s="13">
        <f>J68/1024</f>
        <v>20160</v>
      </c>
      <c r="K69" s="14" t="s">
        <v>11</v>
      </c>
      <c r="L69" s="12"/>
      <c r="M69" s="13"/>
      <c r="N69" s="13"/>
      <c r="O69" s="13">
        <f>O68/1024</f>
        <v>20160</v>
      </c>
      <c r="P69" s="14" t="s">
        <v>11</v>
      </c>
    </row>
    <row r="70" spans="1:16">
      <c r="B70" s="12"/>
      <c r="C70" s="13"/>
      <c r="D70" s="13"/>
      <c r="E70" s="48">
        <f>E69/1024</f>
        <v>19.6875</v>
      </c>
      <c r="F70" s="14" t="s">
        <v>12</v>
      </c>
      <c r="G70" s="12"/>
      <c r="H70" s="13"/>
      <c r="I70" s="13"/>
      <c r="J70" s="48">
        <f>J69/1024</f>
        <v>19.6875</v>
      </c>
      <c r="K70" s="14" t="s">
        <v>12</v>
      </c>
      <c r="L70" s="12"/>
      <c r="M70" s="13"/>
      <c r="N70" s="13"/>
      <c r="O70" s="48">
        <f>O69/1024</f>
        <v>19.6875</v>
      </c>
      <c r="P70" s="14" t="s">
        <v>12</v>
      </c>
    </row>
    <row r="71" spans="1:16" ht="15.75" thickBot="1">
      <c r="B71" s="15"/>
      <c r="C71" s="16"/>
      <c r="D71" s="16"/>
      <c r="E71" s="45">
        <f>E70/1024</f>
        <v>1.922607421875E-2</v>
      </c>
      <c r="F71" s="17" t="s">
        <v>14</v>
      </c>
      <c r="G71" s="15"/>
      <c r="H71" s="16"/>
      <c r="I71" s="16"/>
      <c r="J71" s="45">
        <f>J70/1024</f>
        <v>1.922607421875E-2</v>
      </c>
      <c r="K71" s="17" t="s">
        <v>14</v>
      </c>
      <c r="L71" s="15"/>
      <c r="M71" s="16"/>
      <c r="N71" s="16"/>
      <c r="O71" s="45">
        <f>O70/1024</f>
        <v>1.922607421875E-2</v>
      </c>
      <c r="P71" s="17" t="s">
        <v>14</v>
      </c>
    </row>
    <row r="73" spans="1:16" s="31" customFormat="1">
      <c r="A73" s="38"/>
      <c r="B73" s="31" t="s">
        <v>78</v>
      </c>
      <c r="E73" s="31">
        <f>E68+E45+E25</f>
        <v>41099264</v>
      </c>
      <c r="F73" s="31" t="s">
        <v>13</v>
      </c>
      <c r="G73" s="31" t="s">
        <v>78</v>
      </c>
      <c r="J73" s="31">
        <f>J68+J45+J25</f>
        <v>68452352</v>
      </c>
      <c r="K73" s="31" t="s">
        <v>13</v>
      </c>
      <c r="L73" s="31" t="s">
        <v>78</v>
      </c>
      <c r="O73" s="31">
        <f>O68+O45+O25</f>
        <v>38567936</v>
      </c>
      <c r="P73" s="31" t="s">
        <v>13</v>
      </c>
    </row>
    <row r="74" spans="1:16" s="31" customFormat="1">
      <c r="A74" s="38"/>
      <c r="E74" s="31">
        <f>E73/1024</f>
        <v>40136</v>
      </c>
      <c r="F74" s="51" t="s">
        <v>11</v>
      </c>
      <c r="J74" s="31">
        <f>J73/1024</f>
        <v>66848</v>
      </c>
      <c r="K74" s="51" t="s">
        <v>11</v>
      </c>
      <c r="O74" s="31">
        <f>O73/1024</f>
        <v>37664</v>
      </c>
      <c r="P74" s="51" t="s">
        <v>11</v>
      </c>
    </row>
    <row r="75" spans="1:16" s="31" customFormat="1">
      <c r="A75" s="38"/>
      <c r="E75" s="49">
        <f>E74/1024</f>
        <v>39.1953125</v>
      </c>
      <c r="F75" s="51" t="s">
        <v>12</v>
      </c>
      <c r="J75" s="49">
        <f>J74/1024</f>
        <v>65.28125</v>
      </c>
      <c r="K75" s="51" t="s">
        <v>12</v>
      </c>
      <c r="O75" s="49">
        <f>O74/1024</f>
        <v>36.78125</v>
      </c>
      <c r="P75" s="51" t="s">
        <v>12</v>
      </c>
    </row>
    <row r="76" spans="1:16" s="31" customFormat="1">
      <c r="A76" s="38"/>
      <c r="E76" s="46">
        <f>E75/1024</f>
        <v>3.827667236328125E-2</v>
      </c>
      <c r="F76" s="51" t="s">
        <v>14</v>
      </c>
      <c r="J76" s="46">
        <f>J75/1024</f>
        <v>6.3751220703125E-2</v>
      </c>
      <c r="K76" s="51" t="s">
        <v>14</v>
      </c>
      <c r="O76" s="46">
        <f>O75/1024</f>
        <v>3.5919189453125E-2</v>
      </c>
      <c r="P76" s="51" t="s">
        <v>14</v>
      </c>
    </row>
    <row r="77" spans="1:16" s="31" customFormat="1">
      <c r="A77" s="38"/>
    </row>
    <row r="78" spans="1:16" s="31" customFormat="1">
      <c r="A78" s="38"/>
    </row>
    <row r="79" spans="1:16" s="32" customFormat="1">
      <c r="A79" s="39"/>
      <c r="B79" s="32" t="s">
        <v>79</v>
      </c>
      <c r="E79" s="32">
        <f>E73*C13</f>
        <v>4151025664</v>
      </c>
      <c r="F79" s="32" t="s">
        <v>13</v>
      </c>
      <c r="G79" s="32" t="s">
        <v>69</v>
      </c>
      <c r="J79" s="32">
        <f>J73*H13</f>
        <v>6913687552</v>
      </c>
      <c r="K79" s="32" t="s">
        <v>13</v>
      </c>
      <c r="L79" s="32" t="s">
        <v>69</v>
      </c>
      <c r="O79" s="32">
        <f>O73*M13</f>
        <v>3895361536</v>
      </c>
      <c r="P79" s="32" t="s">
        <v>13</v>
      </c>
    </row>
    <row r="80" spans="1:16" s="32" customFormat="1">
      <c r="A80" s="39"/>
      <c r="E80" s="32">
        <f>E79/1024</f>
        <v>4053736</v>
      </c>
      <c r="F80" s="32" t="s">
        <v>11</v>
      </c>
      <c r="J80" s="32">
        <f>J79/1024</f>
        <v>6751648</v>
      </c>
      <c r="K80" s="32" t="s">
        <v>11</v>
      </c>
      <c r="O80" s="32">
        <f>O79/1024</f>
        <v>3804064</v>
      </c>
      <c r="P80" s="32" t="s">
        <v>11</v>
      </c>
    </row>
    <row r="81" spans="1:16" s="32" customFormat="1">
      <c r="A81" s="39"/>
      <c r="E81" s="50">
        <f>E80/1024</f>
        <v>3958.7265625</v>
      </c>
      <c r="F81" s="32" t="s">
        <v>12</v>
      </c>
      <c r="J81" s="50">
        <f>J80/1024</f>
        <v>6593.40625</v>
      </c>
      <c r="K81" s="32" t="s">
        <v>12</v>
      </c>
      <c r="O81" s="50">
        <f>O80/1024</f>
        <v>3714.90625</v>
      </c>
      <c r="P81" s="32" t="s">
        <v>12</v>
      </c>
    </row>
    <row r="82" spans="1:16" s="32" customFormat="1">
      <c r="A82" s="39"/>
      <c r="E82" s="47">
        <f>E81/1024</f>
        <v>3.8659439086914062</v>
      </c>
      <c r="F82" s="32" t="s">
        <v>14</v>
      </c>
      <c r="J82" s="47">
        <f>J81/1024</f>
        <v>6.438873291015625</v>
      </c>
      <c r="K82" s="32" t="s">
        <v>14</v>
      </c>
      <c r="O82" s="47">
        <f>O81/1024</f>
        <v>3.627838134765625</v>
      </c>
      <c r="P82" s="32" t="s">
        <v>14</v>
      </c>
    </row>
    <row r="83" spans="1:16" s="33" customFormat="1">
      <c r="A83" s="40"/>
      <c r="E83" s="31"/>
    </row>
    <row r="85" spans="1:16">
      <c r="B85" s="41" t="s">
        <v>72</v>
      </c>
      <c r="C85" s="42"/>
      <c r="D85" s="42"/>
      <c r="E85" s="42"/>
      <c r="F85" s="42"/>
      <c r="G85" s="42"/>
      <c r="H85" s="42"/>
      <c r="I85" s="42"/>
      <c r="J85" s="42"/>
    </row>
    <row r="86" spans="1:16">
      <c r="B86" s="43" t="s">
        <v>71</v>
      </c>
      <c r="C86" s="42"/>
      <c r="D86" s="42"/>
      <c r="E86" s="42"/>
      <c r="F86" s="42"/>
      <c r="G86" s="42" t="s">
        <v>70</v>
      </c>
      <c r="H86" s="42"/>
      <c r="I86" s="42"/>
      <c r="J86" s="42"/>
    </row>
    <row r="87" spans="1:16">
      <c r="B87" s="43" t="s">
        <v>73</v>
      </c>
      <c r="C87" s="42"/>
      <c r="D87" s="42"/>
      <c r="E87" s="42"/>
      <c r="F87" s="42"/>
      <c r="G87" s="42" t="s">
        <v>74</v>
      </c>
      <c r="H87" s="42"/>
      <c r="I87" s="42"/>
      <c r="J87" s="42"/>
    </row>
  </sheetData>
  <mergeCells count="18">
    <mergeCell ref="B49:F49"/>
    <mergeCell ref="G49:K49"/>
    <mergeCell ref="L49:P49"/>
    <mergeCell ref="B58:F58"/>
    <mergeCell ref="G58:K58"/>
    <mergeCell ref="L58:P58"/>
    <mergeCell ref="B29:F29"/>
    <mergeCell ref="G29:K29"/>
    <mergeCell ref="L29:P29"/>
    <mergeCell ref="B38:F38"/>
    <mergeCell ref="G38:K38"/>
    <mergeCell ref="L38:P38"/>
    <mergeCell ref="B1:F1"/>
    <mergeCell ref="G1:K1"/>
    <mergeCell ref="L1:P1"/>
    <mergeCell ref="B21:F21"/>
    <mergeCell ref="G21:K21"/>
    <mergeCell ref="L21:P2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One Big Table</vt:lpstr>
      <vt:lpstr>One Table per Node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Hammond</dc:creator>
  <cp:lastModifiedBy>Kevin Hammond</cp:lastModifiedBy>
  <dcterms:created xsi:type="dcterms:W3CDTF">2008-02-05T16:18:38Z</dcterms:created>
  <dcterms:modified xsi:type="dcterms:W3CDTF">2008-02-06T15:46:11Z</dcterms:modified>
</cp:coreProperties>
</file>